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3. CWP\Roll Forward Model\z. Publication\"/>
    </mc:Choice>
  </mc:AlternateContent>
  <xr:revisionPtr revIDLastSave="0" documentId="13_ncr:1_{F634AEA5-7CDE-4ECE-9DF9-652E56A226DE}" xr6:coauthVersionLast="47" xr6:coauthVersionMax="47" xr10:uidLastSave="{00000000-0000-0000-0000-000000000000}"/>
  <bookViews>
    <workbookView xWindow="-120" yWindow="-120"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P281" i="1" l="1"/>
  <c r="M281" i="1"/>
  <c r="O289" i="1"/>
  <c r="N289" i="1"/>
  <c r="K289" i="1"/>
  <c r="L281" i="1"/>
  <c r="N282" i="1" l="1"/>
  <c r="H281" i="1"/>
  <c r="M289" i="1"/>
  <c r="K281" i="1"/>
  <c r="O281" i="1"/>
  <c r="M282" i="1"/>
  <c r="H289" i="1"/>
  <c r="H282" i="1"/>
  <c r="L282" i="1"/>
  <c r="P282" i="1"/>
  <c r="K282" i="1"/>
  <c r="L289" i="1"/>
  <c r="P289" i="1"/>
  <c r="N281" i="1"/>
  <c r="O282" i="1"/>
  <c r="P287" i="1" l="1"/>
  <c r="N287" i="1"/>
  <c r="N288" i="1"/>
  <c r="P288" i="1"/>
  <c r="L287" i="1"/>
  <c r="H287" i="1"/>
  <c r="K288" i="1"/>
  <c r="M287" i="1"/>
  <c r="K287" i="1"/>
  <c r="O288" i="1"/>
  <c r="M288" i="1"/>
  <c r="O287" i="1"/>
  <c r="H288" i="1"/>
  <c r="L288" i="1"/>
  <c r="J288" i="1" l="1"/>
  <c r="J289" i="1"/>
  <c r="J281" i="1"/>
  <c r="I287" i="1"/>
  <c r="I288" i="1"/>
  <c r="I281" i="1"/>
  <c r="J282" i="1"/>
  <c r="I282" i="1"/>
  <c r="I289" i="1"/>
  <c r="J287" i="1"/>
  <c r="P234" i="1" l="1"/>
  <c r="O233" i="1"/>
  <c r="O235" i="1"/>
  <c r="O234" i="1"/>
  <c r="P235" i="1"/>
  <c r="O236" i="1"/>
  <c r="P236" i="1"/>
  <c r="Q233" i="1" l="1"/>
  <c r="Q235" i="1"/>
  <c r="Q236" i="1"/>
  <c r="Q234" i="1"/>
  <c r="P233" i="1"/>
  <c r="O227" i="1" l="1"/>
  <c r="P227" i="1"/>
  <c r="Q227" i="1" l="1"/>
  <c r="O232" i="1" l="1"/>
  <c r="P232" i="1"/>
  <c r="O228" i="1"/>
  <c r="Q228" i="1" l="1"/>
  <c r="Q232" i="1"/>
  <c r="I286" i="1" l="1"/>
  <c r="J286" i="1"/>
  <c r="P286" i="1"/>
  <c r="O286" i="1"/>
  <c r="M286" i="1"/>
  <c r="K286" i="1"/>
  <c r="N286" i="1"/>
  <c r="L286" i="1"/>
  <c r="O283" i="1"/>
  <c r="H277" i="1"/>
  <c r="P277" i="1"/>
  <c r="I277" i="1"/>
  <c r="L278" i="1"/>
  <c r="N285" i="1"/>
  <c r="J283" i="1"/>
  <c r="L283" i="1"/>
  <c r="K277" i="1"/>
  <c r="M277" i="1"/>
  <c r="P278" i="1"/>
  <c r="H278" i="1"/>
  <c r="N278" i="1"/>
  <c r="P285" i="1"/>
  <c r="I285" i="1"/>
  <c r="H285" i="1"/>
  <c r="N283" i="1"/>
  <c r="P283" i="1"/>
  <c r="J277" i="1"/>
  <c r="O277" i="1"/>
  <c r="O278" i="1"/>
  <c r="L285" i="1"/>
  <c r="M285" i="1"/>
  <c r="K285" i="1"/>
  <c r="H283" i="1"/>
  <c r="M283" i="1"/>
  <c r="K283" i="1"/>
  <c r="N277" i="1"/>
  <c r="L277" i="1"/>
  <c r="K278" i="1"/>
  <c r="M278" i="1"/>
  <c r="J285" i="1"/>
  <c r="O285" i="1"/>
  <c r="I283" i="1" l="1"/>
  <c r="N279" i="1"/>
  <c r="I280" i="1"/>
  <c r="N280" i="1"/>
  <c r="P280" i="1"/>
  <c r="O284" i="1"/>
  <c r="P279" i="1"/>
  <c r="I279" i="1"/>
  <c r="H279" i="1"/>
  <c r="H280" i="1"/>
  <c r="K280" i="1"/>
  <c r="N284" i="1"/>
  <c r="L284" i="1"/>
  <c r="M279" i="1"/>
  <c r="K279" i="1"/>
  <c r="M280" i="1"/>
  <c r="O280" i="1"/>
  <c r="H284" i="1"/>
  <c r="P284" i="1"/>
  <c r="I284" i="1"/>
  <c r="L279" i="1"/>
  <c r="J279" i="1"/>
  <c r="O279" i="1"/>
  <c r="J280" i="1"/>
  <c r="L280" i="1"/>
  <c r="J284" i="1"/>
  <c r="K284" i="1"/>
  <c r="M284" i="1"/>
  <c r="J278" i="1"/>
  <c r="I278" i="1" l="1"/>
  <c r="H286" i="1" l="1"/>
  <c r="P228" i="1" l="1"/>
  <c r="O224" i="1"/>
  <c r="O225" i="1"/>
  <c r="O226" i="1"/>
  <c r="O223" i="1"/>
  <c r="Q223" i="1" l="1"/>
  <c r="Q226" i="1"/>
  <c r="Q224" i="1"/>
  <c r="Q225" i="1"/>
  <c r="P226" i="1"/>
  <c r="P225" i="1"/>
  <c r="P223" i="1" l="1"/>
  <c r="P231" i="1" l="1"/>
  <c r="O231" i="1"/>
  <c r="O230" i="1"/>
  <c r="P224" i="1"/>
  <c r="P230" i="1"/>
  <c r="Q230" i="1" l="1"/>
  <c r="Q231" i="1"/>
  <c r="Q229" i="1" l="1"/>
  <c r="O229" i="1"/>
  <c r="P229"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83" i="7961"/>
  <c r="C124" i="7961"/>
  <c r="C120" i="7961"/>
  <c r="C70" i="7961"/>
  <c r="C119" i="7961"/>
  <c r="C69" i="7961"/>
  <c r="C21" i="7961"/>
  <c r="C10" i="7961"/>
  <c r="C125" i="7961"/>
  <c r="C102" i="7961" s="1"/>
  <c r="C121" i="7961"/>
  <c r="C94" i="7961"/>
  <c r="C30" i="7961"/>
  <c r="AL25" i="7962"/>
  <c r="BQ24" i="7962"/>
  <c r="C123" i="7961"/>
  <c r="C122" i="7961"/>
  <c r="C68" i="7961"/>
  <c r="C34" i="7961"/>
  <c r="C20" i="7961"/>
  <c r="BQ25" i="7962"/>
  <c r="AL24" i="7962"/>
  <c r="BQ23" i="7962"/>
  <c r="C9" i="7961"/>
  <c r="AL23" i="7962"/>
  <c r="C26" i="7961"/>
  <c r="BQ26" i="7962"/>
  <c r="AL17" i="7962"/>
  <c r="C23" i="7961"/>
  <c r="AL26" i="7962"/>
  <c r="C100" i="7961"/>
  <c r="C76" i="7961"/>
  <c r="C82" i="7961"/>
  <c r="C64" i="7961"/>
  <c r="H40" i="7960"/>
  <c r="C39" i="7961"/>
  <c r="C103" i="7961" l="1"/>
  <c r="C40" i="7961"/>
  <c r="C42" i="7961"/>
  <c r="C41" i="7961"/>
  <c r="C29" i="7961"/>
  <c r="C86" i="7961" s="1"/>
  <c r="D199" i="7959"/>
  <c r="E199" i="7959"/>
  <c r="F199" i="7959"/>
  <c r="G199" i="7959"/>
  <c r="H199" i="7959"/>
  <c r="I199" i="7959"/>
  <c r="J199" i="7959"/>
  <c r="K199" i="7959"/>
  <c r="L199" i="7959"/>
  <c r="M199" i="7959"/>
  <c r="D204" i="7959"/>
  <c r="E204" i="7959"/>
  <c r="F204" i="7959"/>
  <c r="G204" i="7959"/>
  <c r="I40" i="7960"/>
  <c r="I46" i="7960"/>
  <c r="I53" i="7960"/>
  <c r="G52" i="7960"/>
  <c r="G42" i="7960"/>
  <c r="I44" i="7960"/>
  <c r="C44" i="7961"/>
  <c r="C49" i="7961"/>
  <c r="C46" i="7961"/>
  <c r="C47" i="7961"/>
  <c r="G50" i="7960"/>
  <c r="I51" i="7960"/>
  <c r="G48" i="7960"/>
  <c r="I49" i="7960"/>
  <c r="I48" i="7960"/>
  <c r="I52" i="7960"/>
  <c r="E53" i="7960"/>
  <c r="C43" i="7961"/>
  <c r="I54" i="7960"/>
  <c r="I42" i="7960"/>
  <c r="I47" i="7960"/>
  <c r="G47" i="7960"/>
  <c r="I41" i="7960"/>
  <c r="G45" i="7960"/>
  <c r="I43" i="7960"/>
  <c r="I50" i="7960"/>
  <c r="G44" i="7960"/>
  <c r="I45" i="7960"/>
  <c r="G41" i="7960"/>
  <c r="G54" i="7960"/>
  <c r="I55" i="7960"/>
  <c r="BD44" i="7962" l="1"/>
  <c r="BV44" i="7962"/>
  <c r="AL44" i="7962"/>
  <c r="BM42" i="7962"/>
  <c r="BD42" i="7962"/>
  <c r="AL43" i="7962"/>
  <c r="AU44" i="7962"/>
  <c r="BD43" i="7962"/>
  <c r="BV42" i="7962"/>
  <c r="BM43" i="7962"/>
  <c r="AU43" i="7962"/>
  <c r="AU42" i="7962"/>
  <c r="BV43" i="7962"/>
  <c r="BM44" i="7962"/>
  <c r="C80" i="7961"/>
  <c r="AU46" i="7962"/>
  <c r="BV46" i="7962"/>
  <c r="AL47" i="7962"/>
  <c r="C51" i="7961"/>
  <c r="C31" i="7961" s="1"/>
  <c r="BV48" i="7962"/>
  <c r="BD48" i="7962"/>
  <c r="AL48" i="7962"/>
  <c r="BD47" i="7962"/>
  <c r="BM47" i="7962"/>
  <c r="BD46"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0" i="7960"/>
  <c r="G49" i="7960"/>
  <c r="E51" i="7960"/>
  <c r="E48" i="7960"/>
  <c r="G46" i="7960"/>
  <c r="G43" i="7960"/>
  <c r="E54" i="7960"/>
  <c r="E41" i="7960"/>
  <c r="E45" i="7960"/>
  <c r="E43" i="7960"/>
  <c r="E55" i="7960"/>
  <c r="G40" i="7960"/>
  <c r="E40" i="7960"/>
  <c r="C48" i="7961"/>
  <c r="G55" i="7960"/>
  <c r="E49" i="7960"/>
  <c r="G53" i="7960"/>
  <c r="E52" i="7960"/>
  <c r="E47" i="7960"/>
  <c r="E44" i="7960"/>
  <c r="C45" i="7961"/>
  <c r="G51" i="7960"/>
  <c r="E46" i="7960"/>
  <c r="E42" i="7960"/>
  <c r="D331" i="7958" l="1"/>
  <c r="H331" i="7958"/>
  <c r="AU48" i="7962"/>
  <c r="AU47" i="7962"/>
  <c r="BM48" i="7962"/>
  <c r="BM50" i="7962"/>
  <c r="C106" i="7961"/>
  <c r="C107" i="7961" s="1"/>
  <c r="G331" i="7958"/>
  <c r="C37" i="7961"/>
  <c r="BM46" i="7962"/>
  <c r="AL46" i="7962"/>
  <c r="BV47" i="7962"/>
  <c r="AU50" i="7962"/>
  <c r="AL51" i="7962"/>
  <c r="BM51" i="7962"/>
  <c r="BV50" i="7962"/>
  <c r="C52" i="7961"/>
  <c r="C32" i="7961" s="1"/>
  <c r="BV51" i="7962"/>
  <c r="AL50" i="7962"/>
  <c r="BD51" i="7962"/>
  <c r="BD50" i="7962"/>
  <c r="C116" i="7961"/>
  <c r="AU51" i="7962"/>
  <c r="G166" i="7958"/>
  <c r="E331" i="7958"/>
  <c r="I331" i="7958"/>
  <c r="F331" i="7958"/>
  <c r="D166" i="7958"/>
  <c r="H166" i="7958"/>
  <c r="E166" i="7958"/>
  <c r="I166" i="7958"/>
  <c r="F166" i="7958"/>
  <c r="C54" i="7961"/>
  <c r="C58" i="7961" s="1"/>
  <c r="C38" i="7961"/>
  <c r="E187" i="7959" l="1"/>
  <c r="C57" i="7961"/>
  <c r="C22" i="7961" s="1"/>
  <c r="C8" i="7949"/>
  <c r="E66" i="7960"/>
  <c r="E61" i="7960"/>
  <c r="E74" i="7960"/>
  <c r="E73" i="7960"/>
  <c r="E59" i="7960"/>
  <c r="E70" i="7960"/>
  <c r="E63" i="7960"/>
  <c r="E72" i="7960"/>
  <c r="E60" i="7960"/>
  <c r="E67" i="7960"/>
  <c r="E62" i="7960"/>
  <c r="E64" i="7960"/>
  <c r="E65" i="7960"/>
  <c r="E69" i="7960"/>
  <c r="E71" i="7960"/>
  <c r="E68"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P72" i="7944"/>
  <c r="O72" i="7944"/>
  <c r="N72" i="7944"/>
  <c r="M72" i="7944"/>
  <c r="L72" i="7944"/>
  <c r="K72" i="7944"/>
  <c r="J72" i="7944"/>
  <c r="I72" i="7944"/>
  <c r="H72" i="7944"/>
  <c r="C72" i="7944"/>
  <c r="P71" i="7944"/>
  <c r="O71" i="7944"/>
  <c r="N71" i="7944"/>
  <c r="M71" i="7944"/>
  <c r="L71" i="7944"/>
  <c r="K71" i="7944"/>
  <c r="J71" i="7944"/>
  <c r="I71" i="7944"/>
  <c r="H71" i="7944"/>
  <c r="C71" i="7944"/>
  <c r="P70" i="7944"/>
  <c r="O70" i="7944"/>
  <c r="N70" i="7944"/>
  <c r="M70" i="7944"/>
  <c r="L70" i="7944"/>
  <c r="K70" i="7944"/>
  <c r="J70" i="7944"/>
  <c r="I70" i="7944"/>
  <c r="H70" i="7944"/>
  <c r="C70" i="7944"/>
  <c r="P69" i="7944"/>
  <c r="O69" i="7944"/>
  <c r="N69" i="7944"/>
  <c r="M69" i="7944"/>
  <c r="L69" i="7944"/>
  <c r="K69" i="7944"/>
  <c r="J69" i="7944"/>
  <c r="I69" i="7944"/>
  <c r="H69" i="7944"/>
  <c r="C69" i="7944"/>
  <c r="P68" i="7944"/>
  <c r="O68" i="7944"/>
  <c r="N68" i="7944"/>
  <c r="M68" i="7944"/>
  <c r="L68" i="7944"/>
  <c r="K68" i="7944"/>
  <c r="J68" i="7944"/>
  <c r="I68" i="7944"/>
  <c r="H68" i="7944"/>
  <c r="C68" i="7944"/>
  <c r="P67" i="7944"/>
  <c r="O67" i="7944"/>
  <c r="N67" i="7944"/>
  <c r="M67" i="7944"/>
  <c r="L67" i="7944"/>
  <c r="K67" i="7944"/>
  <c r="J67" i="7944"/>
  <c r="I67" i="7944"/>
  <c r="H67" i="7944"/>
  <c r="C67" i="7944"/>
  <c r="P66" i="7944"/>
  <c r="O66" i="7944"/>
  <c r="N66" i="7944"/>
  <c r="M66" i="7944"/>
  <c r="L66" i="7944"/>
  <c r="K66" i="7944"/>
  <c r="J66" i="7944"/>
  <c r="I66" i="7944"/>
  <c r="H66" i="7944"/>
  <c r="C66" i="7944"/>
  <c r="P65" i="7944"/>
  <c r="O65" i="7944"/>
  <c r="N65" i="7944"/>
  <c r="M65" i="7944"/>
  <c r="L65" i="7944"/>
  <c r="K65" i="7944"/>
  <c r="J65" i="7944"/>
  <c r="I65" i="7944"/>
  <c r="H65" i="7944"/>
  <c r="C65" i="7944"/>
  <c r="P64" i="7944"/>
  <c r="O64" i="7944"/>
  <c r="N64" i="7944"/>
  <c r="M64" i="7944"/>
  <c r="L64" i="7944"/>
  <c r="K64" i="7944"/>
  <c r="J64" i="7944"/>
  <c r="I64" i="7944"/>
  <c r="H64" i="7944"/>
  <c r="C64" i="7944"/>
  <c r="P63" i="7944"/>
  <c r="O63" i="7944"/>
  <c r="N63" i="7944"/>
  <c r="M63" i="7944"/>
  <c r="L63" i="7944"/>
  <c r="K63" i="7944"/>
  <c r="J63" i="7944"/>
  <c r="I63" i="7944"/>
  <c r="H63" i="7944"/>
  <c r="C63" i="7944"/>
  <c r="P62" i="7944"/>
  <c r="O62" i="7944"/>
  <c r="N62" i="7944"/>
  <c r="M62" i="7944"/>
  <c r="L62" i="7944"/>
  <c r="K62" i="7944"/>
  <c r="J62" i="7944"/>
  <c r="I62" i="7944"/>
  <c r="H62" i="7944"/>
  <c r="C62" i="7944"/>
  <c r="P61" i="7944"/>
  <c r="O61" i="7944"/>
  <c r="N61" i="7944"/>
  <c r="M61" i="7944"/>
  <c r="L61" i="7944"/>
  <c r="K61" i="7944"/>
  <c r="J61" i="7944"/>
  <c r="I61" i="7944"/>
  <c r="H61" i="7944"/>
  <c r="C61"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274" i="1"/>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R112" i="1" s="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39"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489" i="7944"/>
  <c r="I501" i="7944" s="1"/>
  <c r="I233" i="18"/>
  <c r="I467" i="18"/>
  <c r="I479" i="18" s="1"/>
  <c r="I246" i="18"/>
  <c r="I346" i="7944"/>
  <c r="I281" i="7944"/>
  <c r="I255" i="7944"/>
  <c r="I268" i="7944"/>
  <c r="I280" i="7944" s="1"/>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567" i="7944" l="1"/>
  <c r="I476" i="7944"/>
  <c r="I488" i="7944" s="1"/>
  <c r="I671" i="7944"/>
  <c r="I683" i="7944" s="1"/>
  <c r="I749" i="7944"/>
  <c r="I723" i="7944"/>
  <c r="J723" i="7944" s="1"/>
  <c r="K723" i="7944" s="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H119" i="7941" s="1"/>
  <c r="H329" i="7941"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J450" i="7944"/>
  <c r="K450" i="7944" s="1"/>
  <c r="I462" i="7944"/>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810" i="18"/>
  <c r="I1176"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L168" i="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17" i="7941"/>
  <c r="H331" i="7941"/>
  <c r="I12" i="7941"/>
  <c r="H326" i="7941"/>
  <c r="J469" i="7942"/>
  <c r="I633" i="7941"/>
  <c r="H947" i="7941"/>
  <c r="J463" i="7944" l="1"/>
  <c r="K463" i="7944" s="1"/>
  <c r="I410" i="7944"/>
  <c r="I1204" i="18"/>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120" i="7941" s="1"/>
  <c r="I330" i="7941"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J775" i="18" s="1"/>
  <c r="J1141" i="18" s="1"/>
  <c r="I819" i="18"/>
  <c r="I1185" i="18" s="1"/>
  <c r="I57" i="7941"/>
  <c r="I1220" i="18"/>
  <c r="I1586" i="18" s="1"/>
  <c r="I1214" i="18"/>
  <c r="I1580" i="18" s="1"/>
  <c r="I1212" i="18"/>
  <c r="I1578" i="18" s="1"/>
  <c r="I880" i="18"/>
  <c r="I118" i="7941" s="1"/>
  <c r="J14" i="7941" s="1"/>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5" i="7941"/>
  <c r="I1216" i="18"/>
  <c r="I1582" i="18" s="1"/>
  <c r="I1097" i="18"/>
  <c r="I887" i="18" s="1"/>
  <c r="J783" i="18" s="1"/>
  <c r="J1149" i="18" s="1"/>
  <c r="I1213" i="18"/>
  <c r="I1579" i="18" s="1"/>
  <c r="I1317" i="18" s="1"/>
  <c r="I1211" i="18"/>
  <c r="I1577" i="18" s="1"/>
  <c r="I1229" i="18"/>
  <c r="I1595" i="18" s="1"/>
  <c r="I808" i="18"/>
  <c r="I1174" i="18" s="1"/>
  <c r="I777" i="18"/>
  <c r="I1143" i="18" s="1"/>
  <c r="I881" i="18" s="1"/>
  <c r="J777" i="18" s="1"/>
  <c r="J1143"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I914" i="18" s="1"/>
  <c r="I152" i="7941" s="1"/>
  <c r="J48" i="7941" s="1"/>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24" i="7941" s="1"/>
  <c r="I334" i="7941" s="1"/>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35" i="7944"/>
  <c r="K735"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579" i="7944"/>
  <c r="K579" i="7944" s="1"/>
  <c r="J410"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I123" i="7941" s="1"/>
  <c r="J19" i="7941"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K497" i="7942"/>
  <c r="J498" i="7942"/>
  <c r="H908" i="7941"/>
  <c r="I594" i="7941"/>
  <c r="H916" i="7941"/>
  <c r="I602" i="7941"/>
  <c r="H924" i="7941"/>
  <c r="I610" i="7941"/>
  <c r="L9" i="7942"/>
  <c r="L392" i="1"/>
  <c r="H903" i="7941"/>
  <c r="I589" i="7941"/>
  <c r="H911" i="7941"/>
  <c r="I597"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J475" i="7944" l="1"/>
  <c r="K475" i="7944"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I328" i="7941"/>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773" i="18" s="1"/>
  <c r="J1139" i="18" s="1"/>
  <c r="J877" i="18" s="1"/>
  <c r="K773" i="18" s="1"/>
  <c r="J1537" i="18"/>
  <c r="J1527" i="18"/>
  <c r="K245" i="18"/>
  <c r="K1513" i="18" s="1"/>
  <c r="K427" i="18"/>
  <c r="K1107" i="18" s="1"/>
  <c r="J1228" i="18"/>
  <c r="J1594" i="18" s="1"/>
  <c r="K258" i="18"/>
  <c r="L258" i="18" s="1"/>
  <c r="J1097" i="18"/>
  <c r="J887" i="18" s="1"/>
  <c r="K783" i="18" s="1"/>
  <c r="J1089" i="18"/>
  <c r="J879" i="18" s="1"/>
  <c r="K775" i="18" s="1"/>
  <c r="J1529" i="18"/>
  <c r="J1541" i="18"/>
  <c r="K193" i="18"/>
  <c r="K1509" i="18" s="1"/>
  <c r="K385" i="7944"/>
  <c r="L385" i="7944" s="1"/>
  <c r="J782" i="18"/>
  <c r="J1148" i="18" s="1"/>
  <c r="J20" i="7941"/>
  <c r="J1120" i="18"/>
  <c r="J1515" i="18"/>
  <c r="L294" i="7944"/>
  <c r="L306" i="7944" s="1"/>
  <c r="K176" i="7944"/>
  <c r="L176" i="7944" s="1"/>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180" i="18"/>
  <c r="L167" i="18"/>
  <c r="L388" i="18"/>
  <c r="L713" i="18"/>
  <c r="I148" i="7941"/>
  <c r="J806" i="18"/>
  <c r="J1172" i="18" s="1"/>
  <c r="I732" i="7941"/>
  <c r="J628" i="7941" s="1"/>
  <c r="J1234" i="18"/>
  <c r="J1600" i="18" s="1"/>
  <c r="I121" i="7941"/>
  <c r="J779" i="18"/>
  <c r="J1145" i="18" s="1"/>
  <c r="J883" i="18" s="1"/>
  <c r="K779"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K777"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J605" i="7944"/>
  <c r="K605" i="7944" s="1"/>
  <c r="K163" i="7944"/>
  <c r="L163" i="7944" s="1"/>
  <c r="K619" i="7944"/>
  <c r="L619" i="7944" s="1"/>
  <c r="J631" i="7944"/>
  <c r="L358" i="7944"/>
  <c r="L709" i="7944"/>
  <c r="L579" i="7944"/>
  <c r="L449" i="7944"/>
  <c r="L267" i="7944"/>
  <c r="L527" i="7944"/>
  <c r="J436" i="7944"/>
  <c r="K436" i="7944" s="1"/>
  <c r="L514" i="7944"/>
  <c r="L228" i="7944"/>
  <c r="L618" i="7944"/>
  <c r="L592" i="7944"/>
  <c r="L657" i="7944"/>
  <c r="L462" i="7944"/>
  <c r="L345" i="7944"/>
  <c r="K319" i="7944"/>
  <c r="L319" i="7944" s="1"/>
  <c r="K670" i="7944"/>
  <c r="L670" i="7944" s="1"/>
  <c r="K410" i="7944"/>
  <c r="L410" i="7944" s="1"/>
  <c r="K761" i="7944"/>
  <c r="L475"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J16" i="794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K778"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M134" i="18"/>
  <c r="J781" i="18"/>
  <c r="J1147" i="18" s="1"/>
  <c r="J885" i="18" s="1"/>
  <c r="K781"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1115" i="18"/>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098"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M519" i="7942" l="1"/>
  <c r="M45" i="18"/>
  <c r="M49" i="18"/>
  <c r="M53" i="18"/>
  <c r="M863" i="18" s="1"/>
  <c r="M101" i="7941" s="1"/>
  <c r="M57" i="18"/>
  <c r="J18" i="7941"/>
  <c r="L372" i="7944"/>
  <c r="M372" i="7944" s="1"/>
  <c r="J1201" i="18"/>
  <c r="J1567" i="18" s="1"/>
  <c r="J1305" i="18" s="1"/>
  <c r="K1201" i="18" s="1"/>
  <c r="I909" i="7941"/>
  <c r="L748" i="7944"/>
  <c r="J889" i="18"/>
  <c r="K785" i="18" s="1"/>
  <c r="M350" i="18"/>
  <c r="K1097" i="18"/>
  <c r="K1133" i="18"/>
  <c r="I940" i="7941"/>
  <c r="J45" i="7941"/>
  <c r="K1092" i="18"/>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362" i="18"/>
  <c r="M475" i="7944"/>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M267" i="7944"/>
  <c r="M228" i="7944"/>
  <c r="L242" i="7944"/>
  <c r="L254" i="7944" s="1"/>
  <c r="M258" i="18"/>
  <c r="J880" i="18"/>
  <c r="K776" i="18" s="1"/>
  <c r="M167" i="18"/>
  <c r="M180" i="18"/>
  <c r="M176" i="7944"/>
  <c r="M163" i="7944"/>
  <c r="M735" i="7944"/>
  <c r="K1528" i="18"/>
  <c r="L440" i="18"/>
  <c r="M440" i="18" s="1"/>
  <c r="M411" i="7944"/>
  <c r="N411" i="7944" s="1"/>
  <c r="K423" i="7944"/>
  <c r="L423" i="7944" s="1"/>
  <c r="L583" i="18"/>
  <c r="M583" i="18" s="1"/>
  <c r="L609" i="18"/>
  <c r="M609" i="18" s="1"/>
  <c r="J795" i="18"/>
  <c r="J1161" i="18" s="1"/>
  <c r="J899" i="18" s="1"/>
  <c r="K795" i="18" s="1"/>
  <c r="L232" i="18"/>
  <c r="M232"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245" i="18"/>
  <c r="M245" i="18" s="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L193" i="18"/>
  <c r="L1509" i="18" s="1"/>
  <c r="K1089" i="18"/>
  <c r="M619" i="7944"/>
  <c r="N619" i="7944" s="1"/>
  <c r="K1511" i="18"/>
  <c r="K1537" i="18"/>
  <c r="I353" i="7941"/>
  <c r="L284" i="18"/>
  <c r="M284" i="18" s="1"/>
  <c r="J886" i="18"/>
  <c r="K782" i="18" s="1"/>
  <c r="I932" i="7941"/>
  <c r="K1550" i="18"/>
  <c r="K1536" i="18"/>
  <c r="L229" i="7944"/>
  <c r="M229" i="7944" s="1"/>
  <c r="L557" i="18"/>
  <c r="M557" i="18" s="1"/>
  <c r="M554" i="7944"/>
  <c r="N554" i="7944" s="1"/>
  <c r="L605" i="7944"/>
  <c r="M605" i="7944" s="1"/>
  <c r="L219" i="18"/>
  <c r="M219" i="18" s="1"/>
  <c r="M1091" i="18" s="1"/>
  <c r="L271" i="18"/>
  <c r="M27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L1508" i="18"/>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L280" i="7944"/>
  <c r="M280" i="7944" s="1"/>
  <c r="M371" i="7944"/>
  <c r="M748" i="7944"/>
  <c r="L488" i="7944"/>
  <c r="M488" i="7944" s="1"/>
  <c r="K566" i="7944"/>
  <c r="M670" i="7944"/>
  <c r="L215" i="7944"/>
  <c r="L384" i="7944"/>
  <c r="M553" i="7944"/>
  <c r="L722" i="7944"/>
  <c r="K644" i="7944"/>
  <c r="L644" i="7944" s="1"/>
  <c r="L189" i="7944"/>
  <c r="M189"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L151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K774" i="18" s="1"/>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N135" i="18"/>
  <c r="L198" i="7942"/>
  <c r="L199" i="7942" s="1"/>
  <c r="L230" i="7942"/>
  <c r="L231" i="7942" s="1"/>
  <c r="M501" i="7942"/>
  <c r="M502" i="7942" s="1"/>
  <c r="L212" i="7942"/>
  <c r="L213" i="7942" s="1"/>
  <c r="L467" i="7942"/>
  <c r="L468" i="7942" s="1"/>
  <c r="L242" i="7942"/>
  <c r="L243" i="7942" s="1"/>
  <c r="A44" i="7946"/>
  <c r="N9" i="7942"/>
  <c r="N519" i="7942" s="1"/>
  <c r="N520" i="7942" s="1"/>
  <c r="N392" i="1"/>
  <c r="M8" i="7942"/>
  <c r="M77" i="18"/>
  <c r="M1255" i="18" s="1"/>
  <c r="M649" i="7941" s="1"/>
  <c r="N292" i="18"/>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088" i="18"/>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30" i="7944"/>
  <c r="N129" i="7944"/>
  <c r="N119" i="7944"/>
  <c r="N118" i="7944"/>
  <c r="N115" i="7944"/>
  <c r="N114" i="7944"/>
  <c r="O3" i="7944"/>
  <c r="N268" i="7944"/>
  <c r="N216" i="7944"/>
  <c r="N164" i="7944"/>
  <c r="N132" i="7944"/>
  <c r="N131" i="7944"/>
  <c r="N128" i="7944"/>
  <c r="N127" i="7944"/>
  <c r="N11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L1242" i="18"/>
  <c r="L63" i="18"/>
  <c r="L822" i="18"/>
  <c r="L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M529" i="7942"/>
  <c r="M530" i="7942" s="1"/>
  <c r="M465" i="7942"/>
  <c r="N465" i="7942" s="1"/>
  <c r="L466" i="7942"/>
  <c r="I701" i="7941"/>
  <c r="J597" i="7941" s="1"/>
  <c r="J1203" i="18"/>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L472" i="7942"/>
  <c r="M471" i="7942"/>
  <c r="L474" i="7942"/>
  <c r="I700" i="7941"/>
  <c r="J596" i="7941" s="1"/>
  <c r="J1202" i="18"/>
  <c r="I716" i="7941"/>
  <c r="J612" i="7941" s="1"/>
  <c r="J1218" i="18"/>
  <c r="M479" i="7942"/>
  <c r="L480" i="7942"/>
  <c r="L464" i="7942"/>
  <c r="M463" i="7942"/>
  <c r="I705" i="7941"/>
  <c r="J601" i="7941" s="1"/>
  <c r="J1207" i="18"/>
  <c r="I921" i="7941"/>
  <c r="L476" i="7942"/>
  <c r="L504" i="7942"/>
  <c r="M503" i="7942"/>
  <c r="N503" i="7942" s="1"/>
  <c r="O4" i="7944"/>
  <c r="O4" i="7941"/>
  <c r="O4" i="7942"/>
  <c r="O4" i="18"/>
  <c r="O401" i="1"/>
  <c r="P60" i="1"/>
  <c r="L442" i="7942"/>
  <c r="M441" i="7942"/>
  <c r="N441" i="7942" s="1"/>
  <c r="M520" i="7942"/>
  <c r="I901" i="7941"/>
  <c r="I698" i="7941"/>
  <c r="J594" i="7941" s="1"/>
  <c r="J1200" i="18"/>
  <c r="I714" i="7941"/>
  <c r="J610" i="7941" s="1"/>
  <c r="J1216" i="18"/>
  <c r="O391" i="1"/>
  <c r="K60" i="7941"/>
  <c r="K59" i="7941" s="1"/>
  <c r="K821" i="18"/>
  <c r="J1563" i="18"/>
  <c r="J1583" i="18"/>
  <c r="L454" i="7942"/>
  <c r="I697" i="7941"/>
  <c r="J593" i="7941" s="1"/>
  <c r="J1199" i="18"/>
  <c r="I713" i="7941"/>
  <c r="J609" i="7941" s="1"/>
  <c r="J1215" i="18"/>
  <c r="L506" i="7942"/>
  <c r="M505" i="7942"/>
  <c r="I913" i="7941"/>
  <c r="M525" i="7942"/>
  <c r="M526" i="7942" s="1"/>
  <c r="L526" i="7942"/>
  <c r="I712" i="7941"/>
  <c r="J608" i="7941" s="1"/>
  <c r="J1214" i="18"/>
  <c r="M443" i="7942"/>
  <c r="L444" i="7942"/>
  <c r="L524" i="7942"/>
  <c r="M523" i="7942"/>
  <c r="I706" i="7941"/>
  <c r="J602" i="7941" s="1"/>
  <c r="J1208" i="18"/>
  <c r="M12" i="18"/>
  <c r="M219" i="1"/>
  <c r="M64" i="18"/>
  <c r="N123" i="18"/>
  <c r="M381" i="1"/>
  <c r="L1243" i="18"/>
  <c r="L637" i="7941" s="1"/>
  <c r="I917" i="7941"/>
  <c r="M495" i="7942"/>
  <c r="J117" i="7941"/>
  <c r="J121" i="7941"/>
  <c r="J125" i="7941"/>
  <c r="J133" i="7941"/>
  <c r="J126" i="7941"/>
  <c r="J130" i="7941"/>
  <c r="J138" i="7941"/>
  <c r="J115" i="7941"/>
  <c r="J119" i="7941"/>
  <c r="J123" i="7941"/>
  <c r="J333" i="7941" s="1"/>
  <c r="J135" i="7941"/>
  <c r="J139" i="7941"/>
  <c r="J120" i="7941"/>
  <c r="J330" i="7941" s="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27" i="18" l="1"/>
  <c r="J158" i="7941"/>
  <c r="J368" i="7941" s="1"/>
  <c r="N443" i="7942"/>
  <c r="N444" i="7942" s="1"/>
  <c r="N475" i="7942"/>
  <c r="N476" i="7942" s="1"/>
  <c r="N479" i="7942"/>
  <c r="N507" i="7942"/>
  <c r="N508" i="7942" s="1"/>
  <c r="N439" i="7942"/>
  <c r="N491" i="7942"/>
  <c r="N492" i="7942" s="1"/>
  <c r="N527" i="7942"/>
  <c r="N528" i="7942" s="1"/>
  <c r="N511" i="7942"/>
  <c r="N445" i="7942"/>
  <c r="N446" i="7942" s="1"/>
  <c r="M446" i="7942"/>
  <c r="N437" i="7942"/>
  <c r="N438" i="7942" s="1"/>
  <c r="L1548" i="18"/>
  <c r="K780" i="18"/>
  <c r="K1146" i="18" s="1"/>
  <c r="N515" i="7942"/>
  <c r="N473" i="7942"/>
  <c r="J127" i="7941"/>
  <c r="J337" i="7941" s="1"/>
  <c r="I371" i="7941"/>
  <c r="L1553" i="18"/>
  <c r="L1133" i="18"/>
  <c r="J141" i="7941"/>
  <c r="K37" i="7941" s="1"/>
  <c r="N455" i="7942"/>
  <c r="J11" i="7941"/>
  <c r="K11" i="7941" s="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M202" i="7944"/>
  <c r="N202" i="7944" s="1"/>
  <c r="N544" i="18"/>
  <c r="N1536" i="18" s="1"/>
  <c r="N427" i="18"/>
  <c r="N1107" i="18" s="1"/>
  <c r="N709" i="7944"/>
  <c r="N579" i="7944"/>
  <c r="N449" i="7944"/>
  <c r="L1119" i="18"/>
  <c r="J132" i="7941"/>
  <c r="K28" i="7941" s="1"/>
  <c r="M1539" i="18"/>
  <c r="N267" i="7944"/>
  <c r="N228" i="7944"/>
  <c r="N280" i="7944"/>
  <c r="M242" i="7944"/>
  <c r="N242" i="7944" s="1"/>
  <c r="N271" i="18"/>
  <c r="N1095" i="18" s="1"/>
  <c r="N245" i="18"/>
  <c r="N1093" i="18" s="1"/>
  <c r="N232" i="18"/>
  <c r="N1512" i="18" s="1"/>
  <c r="L1092" i="18"/>
  <c r="L1512" i="18"/>
  <c r="N297" i="18"/>
  <c r="N1517" i="18" s="1"/>
  <c r="N258" i="18"/>
  <c r="N1514" i="18" s="1"/>
  <c r="N176" i="7944"/>
  <c r="N163" i="7944"/>
  <c r="N180" i="18"/>
  <c r="N1088" i="18" s="1"/>
  <c r="N167" i="18"/>
  <c r="N150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L1513" i="18"/>
  <c r="L1093" i="18"/>
  <c r="B2647" i="7950"/>
  <c r="L1091" i="18"/>
  <c r="L1511" i="18"/>
  <c r="L1531" i="18"/>
  <c r="M1534" i="18"/>
  <c r="L1111" i="18"/>
  <c r="L1534" i="18"/>
  <c r="L1103" i="18"/>
  <c r="J345" i="7941"/>
  <c r="I342" i="7941"/>
  <c r="J124" i="7941"/>
  <c r="J334" i="7941" s="1"/>
  <c r="L1089" i="18"/>
  <c r="J370" i="7941"/>
  <c r="J346" i="7941"/>
  <c r="J134" i="7941"/>
  <c r="K30" i="7941" s="1"/>
  <c r="L1117" i="18"/>
  <c r="M193" i="18"/>
  <c r="N193" i="18" s="1"/>
  <c r="J140" i="7941"/>
  <c r="J350" i="7941" s="1"/>
  <c r="L1537" i="18"/>
  <c r="M1518" i="18"/>
  <c r="N229" i="7944"/>
  <c r="O229" i="7944" s="1"/>
  <c r="L241" i="7944"/>
  <c r="M241" i="7944" s="1"/>
  <c r="J369" i="7941"/>
  <c r="L1533" i="18"/>
  <c r="L1516" i="18"/>
  <c r="L1095" i="18"/>
  <c r="M1095" i="18"/>
  <c r="L1515" i="18"/>
  <c r="N284" i="18"/>
  <c r="N43" i="18"/>
  <c r="N853" i="18" s="1"/>
  <c r="N91" i="7941" s="1"/>
  <c r="N46" i="18"/>
  <c r="N856" i="18" s="1"/>
  <c r="N94" i="7941" s="1"/>
  <c r="N50" i="18"/>
  <c r="N860" i="18" s="1"/>
  <c r="N98" i="7941" s="1"/>
  <c r="N54" i="18"/>
  <c r="N864" i="18" s="1"/>
  <c r="N102" i="7941" s="1"/>
  <c r="N58" i="18"/>
  <c r="N868" i="18" s="1"/>
  <c r="N106" i="7941" s="1"/>
  <c r="L1096" i="18"/>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206" i="18"/>
  <c r="M1510" i="18" s="1"/>
  <c r="L1090" i="18"/>
  <c r="M596" i="18"/>
  <c r="M1120" i="18" s="1"/>
  <c r="L1120" i="18"/>
  <c r="M375" i="18"/>
  <c r="N375" i="18" s="1"/>
  <c r="M414" i="18"/>
  <c r="N414" i="18" s="1"/>
  <c r="L1526" i="18"/>
  <c r="M674" i="18"/>
  <c r="M1546" i="18" s="1"/>
  <c r="L1126" i="18"/>
  <c r="M622" i="18"/>
  <c r="M1122" i="18" s="1"/>
  <c r="L1542" i="18"/>
  <c r="M401" i="18"/>
  <c r="M1105" i="18" s="1"/>
  <c r="L1105" i="18"/>
  <c r="N189" i="7944"/>
  <c r="N683" i="7944"/>
  <c r="N696" i="7944"/>
  <c r="N501" i="7944"/>
  <c r="M722" i="7944"/>
  <c r="N722" i="7944" s="1"/>
  <c r="N488" i="7944"/>
  <c r="M436" i="7944"/>
  <c r="N436" i="7944" s="1"/>
  <c r="L566" i="7944"/>
  <c r="M384" i="7944"/>
  <c r="N384" i="7944" s="1"/>
  <c r="M644" i="7944"/>
  <c r="M215" i="7944"/>
  <c r="N215" i="7944" s="1"/>
  <c r="N293" i="7944"/>
  <c r="J366" i="7941"/>
  <c r="J149" i="7941"/>
  <c r="J359" i="7941" s="1"/>
  <c r="M1541" i="18"/>
  <c r="L1121" i="18"/>
  <c r="L1507" i="18"/>
  <c r="M1087" i="18"/>
  <c r="L1112" i="18"/>
  <c r="J157" i="7941"/>
  <c r="J367" i="7941" s="1"/>
  <c r="J335" i="7941"/>
  <c r="M1545" i="18"/>
  <c r="J349" i="7941"/>
  <c r="L1545" i="18"/>
  <c r="M1125" i="18"/>
  <c r="P460" i="1"/>
  <c r="J116" i="7941"/>
  <c r="J326" i="7941" s="1"/>
  <c r="L265" i="7942"/>
  <c r="J365" i="7941"/>
  <c r="J329" i="7941"/>
  <c r="J327" i="7941"/>
  <c r="M451" i="7942"/>
  <c r="N451" i="7942" s="1"/>
  <c r="N452" i="7942" s="1"/>
  <c r="M1094" i="18"/>
  <c r="L1094" i="18"/>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14"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M198" i="7942"/>
  <c r="P388" i="1"/>
  <c r="M1128" i="18"/>
  <c r="M1119" i="18"/>
  <c r="M1511" i="18"/>
  <c r="M1114" i="18"/>
  <c r="M1524" i="18"/>
  <c r="M1127" i="18"/>
  <c r="M1520" i="18"/>
  <c r="M206" i="7942"/>
  <c r="M207" i="7942" s="1"/>
  <c r="L261" i="7942"/>
  <c r="L241" i="7942"/>
  <c r="N513" i="7942"/>
  <c r="N514" i="7942" s="1"/>
  <c r="M1507" i="18"/>
  <c r="M1515" i="18"/>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O503" i="7942"/>
  <c r="O504" i="7942" s="1"/>
  <c r="N461" i="7942"/>
  <c r="N462" i="7942" s="1"/>
  <c r="O465" i="7942"/>
  <c r="O466" i="7942" s="1"/>
  <c r="O491" i="7942"/>
  <c r="O49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481" i="7942"/>
  <c r="O481" i="7942" s="1"/>
  <c r="O482" i="7942" s="1"/>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O521" i="7942" s="1"/>
  <c r="O522" i="7942" s="1"/>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O441" i="7942"/>
  <c r="O442" i="7942" s="1"/>
  <c r="M1098" i="18"/>
  <c r="M1522" i="18"/>
  <c r="M1102" i="18"/>
  <c r="M1512" i="18"/>
  <c r="M1096" i="18"/>
  <c r="M1508"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320" i="7944"/>
  <c r="O580" i="7944"/>
  <c r="O554" i="7944"/>
  <c r="O515" i="7944"/>
  <c r="O489" i="7944"/>
  <c r="O463" i="7944"/>
  <c r="O437" i="7944"/>
  <c r="O411" i="7944"/>
  <c r="O385" i="7944"/>
  <c r="O359" i="7944"/>
  <c r="O294" i="7944"/>
  <c r="O268" i="7944"/>
  <c r="O216" i="7944"/>
  <c r="O190" i="7944"/>
  <c r="O164" i="7944"/>
  <c r="O132" i="7944"/>
  <c r="O131" i="7944"/>
  <c r="O128" i="7944"/>
  <c r="O127" i="7944"/>
  <c r="O120" i="7944"/>
  <c r="O117" i="7944"/>
  <c r="O116" i="7944"/>
  <c r="O333" i="7944"/>
  <c r="O307" i="7944"/>
  <c r="O281" i="7944"/>
  <c r="O255" i="7944"/>
  <c r="O203" i="7944"/>
  <c r="O177" i="7944"/>
  <c r="O151" i="7944"/>
  <c r="O133" i="7944"/>
  <c r="O130" i="7944"/>
  <c r="O129" i="7944"/>
  <c r="O119" i="7944"/>
  <c r="O118" i="7944"/>
  <c r="O115" i="7944"/>
  <c r="O114" i="7944"/>
  <c r="P3" i="7944"/>
  <c r="M1528" i="18"/>
  <c r="M1093" i="18"/>
  <c r="M1097" i="18"/>
  <c r="M1513" i="18"/>
  <c r="M1517" i="18"/>
  <c r="M1116" i="18"/>
  <c r="M1536" i="18"/>
  <c r="O445" i="7942"/>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N442" i="7942"/>
  <c r="M508" i="7942"/>
  <c r="M528" i="7942"/>
  <c r="M1242" i="18"/>
  <c r="M63" i="18"/>
  <c r="J1574" i="18"/>
  <c r="N523" i="7942"/>
  <c r="M524" i="7942"/>
  <c r="O443" i="7942"/>
  <c r="I922" i="7941"/>
  <c r="N525" i="7942"/>
  <c r="O525" i="7942" s="1"/>
  <c r="I923" i="7941"/>
  <c r="I907" i="7941"/>
  <c r="J1301" i="18"/>
  <c r="K1197" i="18" s="1"/>
  <c r="I924" i="7941"/>
  <c r="I908" i="7941"/>
  <c r="O519" i="7942"/>
  <c r="P4" i="7944"/>
  <c r="P4" i="7941"/>
  <c r="P4" i="18"/>
  <c r="P401" i="1"/>
  <c r="Q60" i="1"/>
  <c r="P4" i="7942"/>
  <c r="N504" i="7942"/>
  <c r="M504" i="7942"/>
  <c r="J1573" i="18"/>
  <c r="I926" i="7941"/>
  <c r="I910" i="7941"/>
  <c r="N471" i="7942"/>
  <c r="O471" i="7942" s="1"/>
  <c r="M472" i="7942"/>
  <c r="N495" i="7942"/>
  <c r="J1313" i="18"/>
  <c r="K1209" i="18" s="1"/>
  <c r="N12" i="18"/>
  <c r="N219" i="1"/>
  <c r="N381" i="1"/>
  <c r="O124" i="18"/>
  <c r="N64" i="18"/>
  <c r="I927" i="7941"/>
  <c r="I911" i="7941"/>
  <c r="J1564" i="18"/>
  <c r="J1309" i="18"/>
  <c r="K1205" i="18" s="1"/>
  <c r="J1578" i="18"/>
  <c r="J1562" i="18"/>
  <c r="N488" i="7942"/>
  <c r="I918" i="7941"/>
  <c r="I902" i="7941"/>
  <c r="L636" i="7941"/>
  <c r="L635" i="7941" s="1"/>
  <c r="L1241" i="18"/>
  <c r="I919" i="7941"/>
  <c r="I903" i="7941"/>
  <c r="N483" i="7942"/>
  <c r="O483" i="7942" s="1"/>
  <c r="M484" i="7942"/>
  <c r="J1297" i="18"/>
  <c r="K1193" i="18" s="1"/>
  <c r="N449" i="7942"/>
  <c r="O449" i="7942" s="1"/>
  <c r="O450" i="7942" s="1"/>
  <c r="N457" i="7942"/>
  <c r="M458" i="7942"/>
  <c r="I914" i="7941"/>
  <c r="J1570" i="18"/>
  <c r="N459" i="7942"/>
  <c r="N512" i="7942"/>
  <c r="M444" i="7942"/>
  <c r="M442" i="7942"/>
  <c r="M460" i="7942"/>
  <c r="M822" i="18"/>
  <c r="M11" i="18"/>
  <c r="I916" i="7941"/>
  <c r="J1580" i="18"/>
  <c r="M506" i="7942"/>
  <c r="N505" i="7942"/>
  <c r="J1581" i="18"/>
  <c r="J1565" i="18"/>
  <c r="J1321" i="18"/>
  <c r="K1217" i="18" s="1"/>
  <c r="P391" i="1"/>
  <c r="Q391" i="1"/>
  <c r="J1582" i="18"/>
  <c r="J1566" i="18"/>
  <c r="I915" i="7941"/>
  <c r="J1584" i="18"/>
  <c r="J1568" i="18"/>
  <c r="M49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J1569" i="18"/>
  <c r="M466" i="7942"/>
  <c r="N466" i="7942"/>
  <c r="I906" i="7941"/>
  <c r="I920" i="7941"/>
  <c r="I904" i="7941"/>
  <c r="N509" i="7942"/>
  <c r="N447" i="7942"/>
  <c r="J1576" i="18"/>
  <c r="J1560" i="18"/>
  <c r="N477" i="7942"/>
  <c r="J699" i="7941"/>
  <c r="J909" i="7941" s="1"/>
  <c r="M494" i="7942"/>
  <c r="N493" i="7942"/>
  <c r="O493" i="7942" s="1"/>
  <c r="L60" i="7941"/>
  <c r="L59" i="7941" s="1"/>
  <c r="L821" i="18"/>
  <c r="J1577" i="18"/>
  <c r="J1561" i="18"/>
  <c r="M486" i="7942"/>
  <c r="N485" i="7942"/>
  <c r="J1572" i="18"/>
  <c r="J1317" i="18"/>
  <c r="K1213" i="18" s="1"/>
  <c r="I912" i="7941"/>
  <c r="N440" i="7942"/>
  <c r="O439" i="7942"/>
  <c r="O475" i="7942"/>
  <c r="N463" i="7942"/>
  <c r="M464" i="7942"/>
  <c r="K1164" i="18"/>
  <c r="K1160" i="18"/>
  <c r="K1156" i="18"/>
  <c r="K1152" i="18"/>
  <c r="K1148" i="18"/>
  <c r="K1144" i="18"/>
  <c r="K1140" i="18"/>
  <c r="K1163" i="18"/>
  <c r="K1159" i="18"/>
  <c r="K1155" i="18"/>
  <c r="K1151" i="18"/>
  <c r="K1147" i="18"/>
  <c r="K1143" i="18"/>
  <c r="K1139" i="18"/>
  <c r="K1162" i="18"/>
  <c r="K1158" i="18"/>
  <c r="K1154" i="18"/>
  <c r="K1150" i="18"/>
  <c r="K1142" i="18"/>
  <c r="K1165" i="18"/>
  <c r="K1161" i="18"/>
  <c r="K1157" i="18"/>
  <c r="K1153" i="18"/>
  <c r="K1149"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511" i="7942" l="1"/>
  <c r="O512" i="7942" s="1"/>
  <c r="O479" i="7942"/>
  <c r="O480" i="7942" s="1"/>
  <c r="O507" i="7942"/>
  <c r="N480" i="7942"/>
  <c r="O527" i="7942"/>
  <c r="O473" i="7942"/>
  <c r="O474" i="7942" s="1"/>
  <c r="O437" i="7942"/>
  <c r="O515" i="7942"/>
  <c r="N474" i="7942"/>
  <c r="N516" i="7942"/>
  <c r="O455" i="7942"/>
  <c r="N332" i="7944"/>
  <c r="O332" i="7944" s="1"/>
  <c r="O487" i="7942"/>
  <c r="O488" i="7942" s="1"/>
  <c r="O453" i="7942"/>
  <c r="O454" i="7942" s="1"/>
  <c r="J342" i="7941"/>
  <c r="N456" i="7942"/>
  <c r="J351" i="7941"/>
  <c r="K23" i="7941"/>
  <c r="K24"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28" i="7944"/>
  <c r="O280" i="7944"/>
  <c r="O267" i="7944"/>
  <c r="O202" i="7944"/>
  <c r="O293" i="7944"/>
  <c r="M254" i="7944"/>
  <c r="N254" i="7944" s="1"/>
  <c r="O245" i="18"/>
  <c r="O1093" i="18" s="1"/>
  <c r="O271" i="18"/>
  <c r="O1095" i="18" s="1"/>
  <c r="O215" i="7944"/>
  <c r="O284" i="18"/>
  <c r="O1516" i="18" s="1"/>
  <c r="O258" i="18"/>
  <c r="O232" i="18"/>
  <c r="O1092" i="18" s="1"/>
  <c r="O219" i="18"/>
  <c r="O1511" i="18" s="1"/>
  <c r="O297" i="18"/>
  <c r="O1517" i="18" s="1"/>
  <c r="O176" i="7944"/>
  <c r="O189" i="7944"/>
  <c r="O167" i="18"/>
  <c r="O1507" i="18" s="1"/>
  <c r="O180" i="18"/>
  <c r="O1508" i="18" s="1"/>
  <c r="O163" i="7944"/>
  <c r="P137" i="18"/>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M1509" i="18"/>
  <c r="N1552"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193" i="18"/>
  <c r="N241" i="7944"/>
  <c r="O241" i="7944" s="1"/>
  <c r="N1516" i="18"/>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M1090"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206" i="18"/>
  <c r="N1510" i="18" s="1"/>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15" i="18"/>
  <c r="N1527" i="18"/>
  <c r="N1117" i="18"/>
  <c r="O517" i="7942"/>
  <c r="O518" i="7942" s="1"/>
  <c r="M257" i="7942"/>
  <c r="N1538" i="18"/>
  <c r="N1125" i="18"/>
  <c r="N1094" i="18"/>
  <c r="N186" i="7942"/>
  <c r="N187" i="7942" s="1"/>
  <c r="M227" i="7942"/>
  <c r="M177" i="7942"/>
  <c r="N1087" i="18"/>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N184" i="7942"/>
  <c r="N185" i="7942" s="1"/>
  <c r="V6" i="7950"/>
  <c r="N1112" i="18"/>
  <c r="N1513" i="18"/>
  <c r="N1104" i="18"/>
  <c r="N1535" i="18"/>
  <c r="N1116" i="18"/>
  <c r="N1508" i="18"/>
  <c r="N1132" i="18"/>
  <c r="P292" i="18"/>
  <c r="N194" i="7942"/>
  <c r="N195" i="7942" s="1"/>
  <c r="N268" i="7942"/>
  <c r="N269" i="7942" s="1"/>
  <c r="N1092" i="18"/>
  <c r="N1544" i="18"/>
  <c r="N1096" i="18"/>
  <c r="N1520" i="18"/>
  <c r="N182" i="7942"/>
  <c r="N183" i="7942" s="1"/>
  <c r="O1111" i="18"/>
  <c r="N244" i="7942"/>
  <c r="N245" i="7942" s="1"/>
  <c r="N178" i="7942"/>
  <c r="N179" i="7942" s="1"/>
  <c r="A46" i="7946"/>
  <c r="Q9" i="7942"/>
  <c r="Q392" i="1"/>
  <c r="P9" i="7942"/>
  <c r="P499" i="7942" s="1"/>
  <c r="P500"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P487" i="7942"/>
  <c r="P488" i="7942" s="1"/>
  <c r="P437" i="7942"/>
  <c r="P438" i="7942" s="1"/>
  <c r="O446" i="7942"/>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N150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29" i="7944"/>
  <c r="P119" i="7944"/>
  <c r="P118" i="7944"/>
  <c r="P115" i="7944"/>
  <c r="P114" i="7944"/>
  <c r="Q3" i="7944"/>
  <c r="P294" i="7944"/>
  <c r="P268" i="7944"/>
  <c r="P242" i="7944"/>
  <c r="P216" i="7944"/>
  <c r="P190" i="7944"/>
  <c r="P164" i="7944"/>
  <c r="P132" i="7944"/>
  <c r="P131" i="7944"/>
  <c r="P128" i="7944"/>
  <c r="P127" i="7944"/>
  <c r="P121" i="7944"/>
  <c r="P120" i="7944"/>
  <c r="P117" i="7944"/>
  <c r="P116" i="7944"/>
  <c r="N1089" i="18"/>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O476" i="7942"/>
  <c r="K1567" i="18"/>
  <c r="J1298" i="18"/>
  <c r="K1194" i="18" s="1"/>
  <c r="N448" i="7942"/>
  <c r="O528" i="7942"/>
  <c r="J1323" i="18"/>
  <c r="K1219" i="18" s="1"/>
  <c r="N464" i="7942"/>
  <c r="O440" i="7942"/>
  <c r="J711" i="7941"/>
  <c r="J921" i="7941" s="1"/>
  <c r="J1310" i="18"/>
  <c r="K1206" i="18" s="1"/>
  <c r="O485" i="7942"/>
  <c r="J1315" i="18"/>
  <c r="K1211" i="18" s="1"/>
  <c r="K595" i="7941"/>
  <c r="N478" i="7942"/>
  <c r="J1314" i="18"/>
  <c r="K1210" i="18" s="1"/>
  <c r="O447" i="7942"/>
  <c r="O456" i="7942"/>
  <c r="J1307" i="18"/>
  <c r="K1203" i="18" s="1"/>
  <c r="O12" i="18"/>
  <c r="O219" i="1"/>
  <c r="P125" i="18"/>
  <c r="O64" i="18"/>
  <c r="O381" i="1"/>
  <c r="N1243" i="18"/>
  <c r="N637" i="7941" s="1"/>
  <c r="J1322" i="18"/>
  <c r="K1218" i="18" s="1"/>
  <c r="J1320" i="18"/>
  <c r="K1216" i="18" s="1"/>
  <c r="J715" i="7941"/>
  <c r="J925" i="7941" s="1"/>
  <c r="J1303" i="18"/>
  <c r="K1199" i="18" s="1"/>
  <c r="O505" i="7942"/>
  <c r="N506" i="7942"/>
  <c r="J1318" i="18"/>
  <c r="K1214" i="18" s="1"/>
  <c r="M60" i="7941"/>
  <c r="M59" i="7941" s="1"/>
  <c r="M821" i="18"/>
  <c r="N450" i="7942"/>
  <c r="J691" i="7941"/>
  <c r="J901" i="7941" s="1"/>
  <c r="O516" i="7942"/>
  <c r="O438" i="7942"/>
  <c r="N510" i="7942"/>
  <c r="J1300" i="18"/>
  <c r="K1196" i="18" s="1"/>
  <c r="J703" i="7941"/>
  <c r="J913" i="7941" s="1"/>
  <c r="J1302" i="18"/>
  <c r="K1198" i="18" s="1"/>
  <c r="N822" i="18"/>
  <c r="N11" i="18"/>
  <c r="O508" i="7942"/>
  <c r="O472" i="7942"/>
  <c r="J1311" i="18"/>
  <c r="K1207" i="18" s="1"/>
  <c r="Q4" i="7944"/>
  <c r="R4" i="7944" s="1"/>
  <c r="Q7" i="7946" s="1"/>
  <c r="E5" i="7946" s="1"/>
  <c r="Q4" i="7941"/>
  <c r="Q4" i="7942"/>
  <c r="Q401" i="1"/>
  <c r="Q4" i="18"/>
  <c r="R4" i="18" s="1"/>
  <c r="O520" i="7942"/>
  <c r="J695" i="7941"/>
  <c r="J905" i="7941" s="1"/>
  <c r="O526" i="7942"/>
  <c r="O444" i="7942"/>
  <c r="N524" i="7942"/>
  <c r="O523" i="7942"/>
  <c r="N486" i="7942"/>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O463" i="7942"/>
  <c r="J1304" i="18"/>
  <c r="K1200" i="18" s="1"/>
  <c r="J1319" i="18"/>
  <c r="K1215" i="18" s="1"/>
  <c r="N460" i="7942"/>
  <c r="J1308" i="18"/>
  <c r="K1204" i="18" s="1"/>
  <c r="N458" i="7942"/>
  <c r="O457" i="7942"/>
  <c r="O484" i="7942"/>
  <c r="N494" i="7942"/>
  <c r="O509" i="7942"/>
  <c r="J1316" i="18"/>
  <c r="K1212" i="18" s="1"/>
  <c r="N1242" i="18"/>
  <c r="N63" i="18"/>
  <c r="J707" i="7941"/>
  <c r="J917" i="7941" s="1"/>
  <c r="O495" i="7942"/>
  <c r="O496" i="7942" s="1"/>
  <c r="O459" i="7942"/>
  <c r="J1312" i="18"/>
  <c r="K1208" i="18" s="1"/>
  <c r="M636" i="7941"/>
  <c r="M635" i="7941" s="1"/>
  <c r="M1241" i="18"/>
  <c r="N496" i="7942"/>
  <c r="P439"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485" i="7942" l="1"/>
  <c r="P486" i="7942" s="1"/>
  <c r="P481" i="7942"/>
  <c r="P482" i="7942" s="1"/>
  <c r="P507" i="7942"/>
  <c r="O248" i="7942"/>
  <c r="O249" i="7942" s="1"/>
  <c r="P505" i="7942"/>
  <c r="P506" i="7942" s="1"/>
  <c r="P455" i="7942"/>
  <c r="P515" i="7942"/>
  <c r="P516" i="7942" s="1"/>
  <c r="P473" i="7942"/>
  <c r="P474" i="7942" s="1"/>
  <c r="P525" i="7942"/>
  <c r="P526" i="7942" s="1"/>
  <c r="P441" i="7942"/>
  <c r="P442" i="7942" s="1"/>
  <c r="P511" i="7942"/>
  <c r="Q511" i="7942" s="1"/>
  <c r="P445" i="7942"/>
  <c r="P446" i="7942" s="1"/>
  <c r="P483" i="7942"/>
  <c r="P484" i="7942" s="1"/>
  <c r="P477" i="7942"/>
  <c r="P493" i="7942"/>
  <c r="P494" i="7942" s="1"/>
  <c r="P449" i="7942"/>
  <c r="Q449" i="7942" s="1"/>
  <c r="P447" i="7942"/>
  <c r="P475" i="7942"/>
  <c r="P529" i="7942"/>
  <c r="P530" i="7942" s="1"/>
  <c r="P521" i="7942"/>
  <c r="P522" i="7942" s="1"/>
  <c r="P503" i="7942"/>
  <c r="P465" i="7942"/>
  <c r="P466" i="7942" s="1"/>
  <c r="P519" i="7942"/>
  <c r="P520" i="7942" s="1"/>
  <c r="Q439" i="7942"/>
  <c r="Q503" i="7942"/>
  <c r="O260" i="7942"/>
  <c r="T30" i="7950"/>
  <c r="U625" i="7950"/>
  <c r="O214" i="7942"/>
  <c r="O215" i="7942" s="1"/>
  <c r="E285" i="7950"/>
  <c r="F285" i="7950" s="1"/>
  <c r="G285" i="7950" s="1"/>
  <c r="H285" i="7950" s="1"/>
  <c r="I285" i="7950" s="1"/>
  <c r="J285" i="7950" s="1"/>
  <c r="K285" i="7950" s="1"/>
  <c r="L285" i="7950" s="1"/>
  <c r="O176" i="7942"/>
  <c r="O177" i="7942" s="1"/>
  <c r="O256" i="7942"/>
  <c r="O257" i="7942" s="1"/>
  <c r="O210" i="7942"/>
  <c r="O211" i="7942" s="1"/>
  <c r="O264" i="7942"/>
  <c r="O265" i="7942" s="1"/>
  <c r="O254" i="7944"/>
  <c r="P254" i="7944"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1106" i="18" s="1"/>
  <c r="P501" i="7942"/>
  <c r="Q501" i="7942" s="1"/>
  <c r="P467" i="7942"/>
  <c r="P468" i="7942" s="1"/>
  <c r="P375" i="18"/>
  <c r="P1103" i="18" s="1"/>
  <c r="P410" i="7944"/>
  <c r="P544" i="18"/>
  <c r="P1116" i="18" s="1"/>
  <c r="P700" i="18"/>
  <c r="P492" i="18"/>
  <c r="P1112" i="18" s="1"/>
  <c r="P527" i="7944"/>
  <c r="P709" i="7944"/>
  <c r="P683" i="7944"/>
  <c r="P579" i="7944"/>
  <c r="P332" i="7944"/>
  <c r="P267" i="7944"/>
  <c r="P202" i="7944"/>
  <c r="P280" i="7944"/>
  <c r="P228" i="7944"/>
  <c r="P293" i="7944"/>
  <c r="P215" i="7944"/>
  <c r="P241" i="7944"/>
  <c r="P271" i="18"/>
  <c r="P1515" i="18" s="1"/>
  <c r="P284" i="18"/>
  <c r="P1516" i="18" s="1"/>
  <c r="P245" i="18"/>
  <c r="P1513" i="18" s="1"/>
  <c r="P297" i="18"/>
  <c r="P1097" i="18" s="1"/>
  <c r="P258" i="18"/>
  <c r="P1514" i="18" s="1"/>
  <c r="O1094" i="18"/>
  <c r="P219" i="18"/>
  <c r="P1091" i="18" s="1"/>
  <c r="P232" i="18"/>
  <c r="P1512" i="18" s="1"/>
  <c r="U2569" i="7950"/>
  <c r="V2569" i="7950" s="1"/>
  <c r="U1489" i="7950"/>
  <c r="V1489" i="7950" s="1"/>
  <c r="W1489" i="7950" s="1"/>
  <c r="P163" i="7944"/>
  <c r="U1597" i="7950"/>
  <c r="V1597" i="7950" s="1"/>
  <c r="P176" i="7944"/>
  <c r="U1867" i="7950"/>
  <c r="V1867" i="7950" s="1"/>
  <c r="U1219" i="7950"/>
  <c r="V1219" i="7950" s="1"/>
  <c r="P167" i="18"/>
  <c r="P1087" i="18" s="1"/>
  <c r="P193" i="18"/>
  <c r="P1509" i="18" s="1"/>
  <c r="P189" i="7944"/>
  <c r="P180" i="18"/>
  <c r="P1088" i="18"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716" i="7949"/>
  <c r="M711" i="7950" s="1"/>
  <c r="M726" i="7950" s="1"/>
  <c r="N72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O1509" i="18"/>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O505" i="18"/>
  <c r="O1533" i="18" s="1"/>
  <c r="N1533" i="18"/>
  <c r="P596" i="18"/>
  <c r="O1120" i="18"/>
  <c r="O401" i="18"/>
  <c r="P401" i="18" s="1"/>
  <c r="N1525" i="18"/>
  <c r="O206" i="18"/>
  <c r="P206" i="18" s="1"/>
  <c r="N1090"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15" i="18"/>
  <c r="O1531" i="18"/>
  <c r="O1133" i="18"/>
  <c r="O1088" i="18"/>
  <c r="O1532" i="18"/>
  <c r="O1117" i="18"/>
  <c r="O1089" i="18"/>
  <c r="O212" i="7942"/>
  <c r="O213" i="7942" s="1"/>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513" i="18"/>
  <c r="O1125" i="18"/>
  <c r="O218" i="7942"/>
  <c r="O219" i="7942" s="1"/>
  <c r="O224" i="7942"/>
  <c r="O225" i="7942" s="1"/>
  <c r="O216" i="7942"/>
  <c r="O217" i="7942" s="1"/>
  <c r="O268" i="7942"/>
  <c r="O269" i="7942" s="1"/>
  <c r="O198" i="7942"/>
  <c r="O199" i="7942" s="1"/>
  <c r="O194" i="7942"/>
  <c r="O195" i="7942" s="1"/>
  <c r="O1121" i="18"/>
  <c r="O1514" i="18"/>
  <c r="O1512" i="18"/>
  <c r="O1087" i="18"/>
  <c r="O1096" i="18"/>
  <c r="O1109" i="18"/>
  <c r="O1129" i="18"/>
  <c r="O1519" i="18"/>
  <c r="O1114" i="18"/>
  <c r="O470" i="7942"/>
  <c r="O478" i="7942"/>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Q481" i="7942"/>
  <c r="A47" i="7946"/>
  <c r="J371" i="7941"/>
  <c r="N193" i="7942"/>
  <c r="Q8" i="7942"/>
  <c r="P8" i="7942"/>
  <c r="P260" i="7942" s="1"/>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Q487" i="7942"/>
  <c r="O202" i="7942"/>
  <c r="Q465" i="7942"/>
  <c r="O1116" i="18"/>
  <c r="O1103" i="18"/>
  <c r="P504" i="7942"/>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Q515" i="7942"/>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45" i="7942"/>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8" i="7944"/>
  <c r="Q127" i="7944"/>
  <c r="Q121" i="7944"/>
  <c r="Q120" i="7944"/>
  <c r="Q117" i="7944"/>
  <c r="Q116" i="7944"/>
  <c r="Q281" i="7944"/>
  <c r="Q255" i="7944"/>
  <c r="Q229" i="7944"/>
  <c r="Q203" i="7944"/>
  <c r="Q177" i="7944"/>
  <c r="Q151"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Q136" i="18"/>
  <c r="Q123" i="18"/>
  <c r="Q124" i="18"/>
  <c r="Q137" i="18"/>
  <c r="O468" i="7942"/>
  <c r="P478" i="7942"/>
  <c r="Q477" i="7942"/>
  <c r="Q525" i="7942"/>
  <c r="P450" i="7942"/>
  <c r="J706" i="7941"/>
  <c r="J916" i="7941" s="1"/>
  <c r="N636" i="7941"/>
  <c r="N635" i="7941" s="1"/>
  <c r="N1241" i="18"/>
  <c r="O510" i="7942"/>
  <c r="P457" i="7942"/>
  <c r="P458" i="7942" s="1"/>
  <c r="O458" i="7942"/>
  <c r="O460" i="7942"/>
  <c r="J713" i="7941"/>
  <c r="J923" i="7941" s="1"/>
  <c r="K1575" i="18"/>
  <c r="J710" i="7941"/>
  <c r="J920" i="7941" s="1"/>
  <c r="J702" i="7941"/>
  <c r="J912" i="7941" s="1"/>
  <c r="P12" i="18"/>
  <c r="P219" i="1"/>
  <c r="Q126" i="18"/>
  <c r="P64" i="18"/>
  <c r="P381" i="1"/>
  <c r="O1243" i="18"/>
  <c r="O637" i="7941" s="1"/>
  <c r="P523" i="7942"/>
  <c r="P524" i="7942" s="1"/>
  <c r="O524" i="7942"/>
  <c r="K591" i="7941"/>
  <c r="N60" i="7941"/>
  <c r="N59" i="7941" s="1"/>
  <c r="N821" i="18"/>
  <c r="K1571" i="18"/>
  <c r="K1559" i="18"/>
  <c r="K1583" i="18"/>
  <c r="Q455" i="7942"/>
  <c r="P456" i="7942"/>
  <c r="J708" i="7941"/>
  <c r="J918" i="7941" s="1"/>
  <c r="J709" i="7941"/>
  <c r="J919" i="7941" s="1"/>
  <c r="J704" i="7941"/>
  <c r="J914" i="7941" s="1"/>
  <c r="K607" i="7941"/>
  <c r="Q463" i="7942"/>
  <c r="P464" i="7942"/>
  <c r="J717" i="7941"/>
  <c r="J927" i="7941" s="1"/>
  <c r="P509" i="7942"/>
  <c r="Q509" i="7942" s="1"/>
  <c r="Q447" i="7942"/>
  <c r="J692" i="7941"/>
  <c r="J902" i="7941" s="1"/>
  <c r="P476" i="7942"/>
  <c r="Q475" i="7942"/>
  <c r="Q483" i="7942"/>
  <c r="Q493" i="7942"/>
  <c r="P495" i="7942"/>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O1242" i="18"/>
  <c r="O63" i="18"/>
  <c r="O822" i="18"/>
  <c r="O11" i="18"/>
  <c r="J701" i="7941"/>
  <c r="J911" i="7941" s="1"/>
  <c r="O486" i="7942"/>
  <c r="Q485" i="7942"/>
  <c r="K1579" i="18"/>
  <c r="P440" i="7942"/>
  <c r="O464" i="7942"/>
  <c r="P448" i="7942"/>
  <c r="O448" i="7942"/>
  <c r="K1305" i="18"/>
  <c r="O261" i="7942"/>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37" i="7941"/>
  <c r="L795"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P502" i="7942"/>
  <c r="Q473" i="7942"/>
  <c r="Q521" i="7942"/>
  <c r="P444" i="7942"/>
  <c r="Q453" i="7942"/>
  <c r="Q855" i="18"/>
  <c r="Q93" i="7941" s="1"/>
  <c r="Q859" i="18"/>
  <c r="Q97" i="7941" s="1"/>
  <c r="Q863" i="18"/>
  <c r="Q101" i="7941" s="1"/>
  <c r="Q867" i="18"/>
  <c r="Q105" i="7941" s="1"/>
  <c r="P492" i="7942"/>
  <c r="P460" i="7942"/>
  <c r="P470" i="7942"/>
  <c r="Q479" i="7942"/>
  <c r="Q480" i="7942" s="1"/>
  <c r="Q1026" i="7941" s="1"/>
  <c r="Q527" i="7942"/>
  <c r="Q180" i="7942"/>
  <c r="Q181" i="7942" s="1"/>
  <c r="Q431" i="7941" s="1"/>
  <c r="Q531" i="18"/>
  <c r="Q1115" i="18" s="1"/>
  <c r="Q358" i="7944"/>
  <c r="Q461" i="7942"/>
  <c r="Q583" i="18"/>
  <c r="Q1539" i="18" s="1"/>
  <c r="Q475" i="7944"/>
  <c r="Q670" i="7944"/>
  <c r="Q310" i="18"/>
  <c r="Q462" i="7944"/>
  <c r="Q605" i="7944"/>
  <c r="Q362" i="18"/>
  <c r="Q1102" i="18" s="1"/>
  <c r="Q713" i="18"/>
  <c r="Q1129" i="18" s="1"/>
  <c r="Q514" i="7944"/>
  <c r="Q540" i="7944"/>
  <c r="Q631" i="7944"/>
  <c r="Q440" i="18"/>
  <c r="Q306" i="7944"/>
  <c r="Q384" i="7944"/>
  <c r="Q696" i="7944"/>
  <c r="Q436" i="7944"/>
  <c r="Q618" i="7944"/>
  <c r="Q488" i="7944"/>
  <c r="Q501" i="7944"/>
  <c r="Q518" i="18"/>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657" i="7944"/>
  <c r="Q553" i="7944"/>
  <c r="Q423" i="7944"/>
  <c r="Q427" i="18"/>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635" i="18"/>
  <c r="Q1543" i="18" s="1"/>
  <c r="Q592" i="7944"/>
  <c r="Q557" i="18"/>
  <c r="Q1117" i="18" s="1"/>
  <c r="Q722" i="7944"/>
  <c r="Q267" i="7944"/>
  <c r="Q202" i="7944"/>
  <c r="Q293" i="7944"/>
  <c r="Q228" i="7944"/>
  <c r="Q254" i="7944"/>
  <c r="Q176" i="7944"/>
  <c r="Q280" i="7944"/>
  <c r="Q215" i="7944"/>
  <c r="Q163" i="7944"/>
  <c r="Q284" i="18"/>
  <c r="Q1096" i="18" s="1"/>
  <c r="Q241" i="7944"/>
  <c r="Q245" i="18"/>
  <c r="Q1093" i="18" s="1"/>
  <c r="Q271" i="18"/>
  <c r="Q1515" i="18" s="1"/>
  <c r="Q232" i="18"/>
  <c r="Q1092" i="18" s="1"/>
  <c r="Q297" i="18"/>
  <c r="Q1097" i="18" s="1"/>
  <c r="Q219" i="18"/>
  <c r="Q1091" i="18" s="1"/>
  <c r="Q258" i="18"/>
  <c r="Q1094" i="18" s="1"/>
  <c r="Q167" i="18"/>
  <c r="Q1507" i="18" s="1"/>
  <c r="Q180" i="18"/>
  <c r="Q1508" i="18" s="1"/>
  <c r="Q189" i="7944"/>
  <c r="Q193" i="18"/>
  <c r="Q1089"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401"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P452" i="7942"/>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H905" i="7950"/>
  <c r="H881" i="7950"/>
  <c r="G1643" i="7949"/>
  <c r="O156" i="7950"/>
  <c r="P156" i="7950" s="1"/>
  <c r="Q156" i="7950" s="1"/>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O1510" i="18"/>
  <c r="P514" i="7942"/>
  <c r="P1120" i="18"/>
  <c r="P1525" i="18"/>
  <c r="O1105" i="18"/>
  <c r="O1090" i="18"/>
  <c r="P2669" i="7950"/>
  <c r="Q2669" i="7950" s="1"/>
  <c r="O2670" i="7950"/>
  <c r="P2670" i="7950" s="1"/>
  <c r="Q2693" i="7950"/>
  <c r="Q2692" i="7950"/>
  <c r="Q2668" i="7950"/>
  <c r="P2694" i="7950"/>
  <c r="Q2694" i="7950" s="1"/>
  <c r="Q517" i="7942"/>
  <c r="Q518" i="7942" s="1"/>
  <c r="Q1045" i="7941" s="1"/>
  <c r="O1525" i="18"/>
  <c r="O1546" i="18"/>
  <c r="P466" i="18"/>
  <c r="P1110" i="18" s="1"/>
  <c r="O1530" i="18"/>
  <c r="Q25" i="18"/>
  <c r="Q835" i="18" s="1"/>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Q206" i="18"/>
  <c r="Q1510" i="18" s="1"/>
  <c r="P1090"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094" i="18"/>
  <c r="P1089"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07" i="18"/>
  <c r="P1532" i="18"/>
  <c r="P1508" i="18"/>
  <c r="P1129" i="18"/>
  <c r="P1545" i="18"/>
  <c r="P1517" i="18"/>
  <c r="P1101" i="18"/>
  <c r="P1510" i="18"/>
  <c r="P1108" i="18"/>
  <c r="P1093" i="18"/>
  <c r="P1535" i="18"/>
  <c r="P1119" i="18"/>
  <c r="P1534" i="18"/>
  <c r="Q442" i="7942"/>
  <c r="Q1007" i="7941" s="1"/>
  <c r="P1095" i="18"/>
  <c r="P1128" i="18"/>
  <c r="P1111" i="18"/>
  <c r="P1522" i="18"/>
  <c r="P1511" i="18"/>
  <c r="P206" i="7942"/>
  <c r="Q206" i="7942" s="1"/>
  <c r="Q207" i="7942" s="1"/>
  <c r="Q444" i="7941" s="1"/>
  <c r="P1538" i="18"/>
  <c r="P248" i="7942"/>
  <c r="Q248" i="7942" s="1"/>
  <c r="P212" i="7942"/>
  <c r="P213" i="7942" s="1"/>
  <c r="P220" i="7942"/>
  <c r="Q220" i="7942" s="1"/>
  <c r="Q221" i="7942" s="1"/>
  <c r="Q451" i="7941" s="1"/>
  <c r="P1541" i="18"/>
  <c r="P1096" i="18"/>
  <c r="P1536" i="18"/>
  <c r="B34" i="7950"/>
  <c r="B58" i="7950"/>
  <c r="P1092" i="18"/>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Q193" i="7942"/>
  <c r="Q437" i="7941" s="1"/>
  <c r="P1553" i="18"/>
  <c r="P1123" i="18"/>
  <c r="P1105" i="18"/>
  <c r="P1547" i="18"/>
  <c r="P1130" i="18"/>
  <c r="P1540" i="18"/>
  <c r="Q1518" i="18"/>
  <c r="O203" i="7942"/>
  <c r="P1526" i="18"/>
  <c r="Q1534" i="18"/>
  <c r="Q1528" i="18"/>
  <c r="Q1118" i="18"/>
  <c r="Q1527" i="18"/>
  <c r="Q1125"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484" i="7942"/>
  <c r="Q1028" i="7941" s="1"/>
  <c r="Q510" i="7942"/>
  <c r="Q1041" i="7941" s="1"/>
  <c r="Q528" i="7942"/>
  <c r="Q1050"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62" i="7942"/>
  <c r="Q1017" i="7941" s="1"/>
  <c r="Q474" i="7942"/>
  <c r="Q1023" i="7941" s="1"/>
  <c r="Q470" i="7942"/>
  <c r="Q1021" i="7941" s="1"/>
  <c r="Q522" i="7942"/>
  <c r="Q1047" i="7941" s="1"/>
  <c r="Q502" i="7942"/>
  <c r="Q1037" i="7941" s="1"/>
  <c r="Q520" i="7942"/>
  <c r="Q1046"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L1201" i="18"/>
  <c r="K1317" i="18"/>
  <c r="K597" i="7941"/>
  <c r="O60" i="7941"/>
  <c r="O59" i="7941" s="1"/>
  <c r="O821" i="18"/>
  <c r="O636" i="7941"/>
  <c r="O635" i="7941" s="1"/>
  <c r="O1241" i="18"/>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P510" i="7942"/>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210" i="7942"/>
  <c r="Q211" i="7942" s="1"/>
  <c r="Q446" i="7941" s="1"/>
  <c r="H672" i="7949"/>
  <c r="Q649" i="7941"/>
  <c r="Q73" i="7941"/>
  <c r="Q264" i="7942"/>
  <c r="Q265" i="7942" s="1"/>
  <c r="H1806" i="7949"/>
  <c r="P203" i="7942"/>
  <c r="H1644" i="7949"/>
  <c r="H2076" i="7949"/>
  <c r="H618" i="7949"/>
  <c r="H1482" i="7949"/>
  <c r="P193" i="7942"/>
  <c r="P215" i="7942"/>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16" i="18"/>
  <c r="Q1548" i="18"/>
  <c r="P197" i="7942"/>
  <c r="Q196" i="7942"/>
  <c r="Q197" i="7942" s="1"/>
  <c r="Q439" i="7941" s="1"/>
  <c r="Q259" i="7942"/>
  <c r="P259" i="7942"/>
  <c r="Q184" i="7942"/>
  <c r="Q185" i="7942" s="1"/>
  <c r="Q433" i="7941" s="1"/>
  <c r="Q1524" i="18"/>
  <c r="A49" i="7946"/>
  <c r="Q1509" i="18"/>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090" i="18"/>
  <c r="Q1533" i="18"/>
  <c r="Q1532" i="18"/>
  <c r="Q1099" i="18"/>
  <c r="P231" i="7942"/>
  <c r="Q230" i="7942"/>
  <c r="Q456" i="7941" s="1"/>
  <c r="P235" i="7942"/>
  <c r="Q234" i="7942"/>
  <c r="Q1512" i="18"/>
  <c r="Q1529" i="18"/>
  <c r="Q1107" i="18"/>
  <c r="Q1549" i="18"/>
  <c r="Q1547" i="18"/>
  <c r="Q1544" i="18"/>
  <c r="Q1100" i="18"/>
  <c r="Q1514" i="18"/>
  <c r="Q1087" i="18"/>
  <c r="Q1513" i="18"/>
  <c r="Q1521" i="18"/>
  <c r="Q1540" i="18"/>
  <c r="Q1517" i="18"/>
  <c r="Q1105" i="18"/>
  <c r="Q1535" i="18"/>
  <c r="Q1103" i="18"/>
  <c r="Q1111" i="18"/>
  <c r="Q1541" i="18"/>
  <c r="Q1098" i="18"/>
  <c r="Q1088" i="18"/>
  <c r="Q1108" i="18"/>
  <c r="Q1538" i="18"/>
  <c r="Q1511" i="18"/>
  <c r="Q1522" i="18"/>
  <c r="Q1526" i="18"/>
  <c r="Q1095" i="18"/>
  <c r="Q1114" i="18"/>
  <c r="Q1132" i="18"/>
  <c r="Q1545" i="18"/>
  <c r="Q1123" i="18"/>
  <c r="Q1133" i="18"/>
  <c r="Q1130" i="18"/>
  <c r="Q1116" i="18"/>
  <c r="Q1551" i="18"/>
  <c r="Q1537" i="18"/>
  <c r="Q249" i="7942"/>
  <c r="Q475" i="7941" s="1"/>
  <c r="Q474" i="7941"/>
  <c r="P253" i="7942"/>
  <c r="Q252" i="7942"/>
  <c r="K1312" i="18"/>
  <c r="P60" i="7941"/>
  <c r="P59" i="7941" s="1"/>
  <c r="P821" i="18"/>
  <c r="K1314" i="18"/>
  <c r="K1310" i="18"/>
  <c r="L1567" i="18"/>
  <c r="K707" i="7941"/>
  <c r="L1209" i="18"/>
  <c r="K691" i="7941"/>
  <c r="L1193" i="18"/>
  <c r="K1315"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Q496" i="7942"/>
  <c r="Q1034" i="7941" s="1"/>
  <c r="K1304" i="18"/>
  <c r="K1306"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L205" i="7950"/>
  <c r="L181"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L1199" i="18"/>
  <c r="K694" i="7941"/>
  <c r="L1196"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K709" i="7941"/>
  <c r="L1211" i="18"/>
  <c r="L587" i="7941"/>
  <c r="K901" i="7941"/>
  <c r="L603" i="7941"/>
  <c r="K917" i="7941"/>
  <c r="L1305" i="18"/>
  <c r="K708" i="7941"/>
  <c r="L1210" i="18"/>
  <c r="K706" i="7941"/>
  <c r="L1208" i="18"/>
  <c r="L121" i="7941"/>
  <c r="M779" i="18"/>
  <c r="M1145" i="18" s="1"/>
  <c r="M883" i="18" s="1"/>
  <c r="M121" i="7941"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M117" i="7941" s="1"/>
  <c r="L133" i="7941"/>
  <c r="M791" i="18"/>
  <c r="M1157" i="18" s="1"/>
  <c r="M895" i="18" s="1"/>
  <c r="M133" i="7941" s="1"/>
  <c r="L118" i="7941"/>
  <c r="M776" i="18"/>
  <c r="M1142" i="18" s="1"/>
  <c r="M880" i="18" s="1"/>
  <c r="M118" i="7941" s="1"/>
  <c r="L134" i="7941"/>
  <c r="M792" i="18"/>
  <c r="M1158" i="18" s="1"/>
  <c r="M896" i="18" s="1"/>
  <c r="M134" i="7941" s="1"/>
  <c r="L123" i="7941"/>
  <c r="M781" i="18"/>
  <c r="M1147" i="18" s="1"/>
  <c r="M885" i="18" s="1"/>
  <c r="M123" i="7941" s="1"/>
  <c r="L139" i="7941"/>
  <c r="M797" i="18"/>
  <c r="M1163" i="18" s="1"/>
  <c r="M901" i="18" s="1"/>
  <c r="M139" i="7941" s="1"/>
  <c r="L124" i="7941"/>
  <c r="M782" i="18"/>
  <c r="M1148" i="18" s="1"/>
  <c r="M886" i="18" s="1"/>
  <c r="M124" i="7941"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M119" i="7941" s="1"/>
  <c r="L135" i="7941"/>
  <c r="M793" i="18"/>
  <c r="M1159" i="18" s="1"/>
  <c r="M897" i="18" s="1"/>
  <c r="M135" i="7941" s="1"/>
  <c r="L120" i="7941"/>
  <c r="M778" i="18"/>
  <c r="M1144" i="18" s="1"/>
  <c r="M882" i="18" s="1"/>
  <c r="M120" i="7941" s="1"/>
  <c r="L136" i="7941"/>
  <c r="M794" i="18"/>
  <c r="M1160" i="18" s="1"/>
  <c r="M898" i="18" s="1"/>
  <c r="M136" i="7941" s="1"/>
  <c r="L125" i="7941"/>
  <c r="M783" i="18"/>
  <c r="M1149" i="18" s="1"/>
  <c r="M887" i="18" s="1"/>
  <c r="M125" i="7941" s="1"/>
  <c r="L141" i="7941"/>
  <c r="M799" i="18"/>
  <c r="M1165" i="18" s="1"/>
  <c r="M903" i="18" s="1"/>
  <c r="M141" i="7941" s="1"/>
  <c r="L126" i="7941"/>
  <c r="M784" i="18"/>
  <c r="M1150" i="18" s="1"/>
  <c r="M888" i="18" s="1"/>
  <c r="M126" i="7941" s="1"/>
  <c r="L115" i="7941"/>
  <c r="M773" i="18"/>
  <c r="M1139" i="18" s="1"/>
  <c r="M877" i="18" s="1"/>
  <c r="M115" i="7941" s="1"/>
  <c r="L131" i="7941"/>
  <c r="M789" i="18"/>
  <c r="M1155" i="18" s="1"/>
  <c r="M893" i="18" s="1"/>
  <c r="M131" i="7941" s="1"/>
  <c r="L116" i="7941"/>
  <c r="M774" i="18"/>
  <c r="M1140" i="18" s="1"/>
  <c r="M878" i="18" s="1"/>
  <c r="M116"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2"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P2529" i="7950"/>
  <c r="S1591" i="7950"/>
  <c r="S1615" i="7950"/>
  <c r="M667"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25" i="7941"/>
  <c r="M11" i="7941"/>
  <c r="N11" i="7941" s="1"/>
  <c r="L336" i="7941"/>
  <c r="M22" i="7941"/>
  <c r="L350" i="7941"/>
  <c r="M36" i="7941"/>
  <c r="L349" i="7941"/>
  <c r="M35" i="7941"/>
  <c r="L333" i="7941"/>
  <c r="M19" i="7941"/>
  <c r="L344" i="7941"/>
  <c r="M30" i="7941"/>
  <c r="L343" i="7941"/>
  <c r="M29" i="7941"/>
  <c r="L327" i="7941"/>
  <c r="M13" i="7941"/>
  <c r="L338" i="7941"/>
  <c r="M24" i="7941"/>
  <c r="N24" i="7941" s="1"/>
  <c r="L337" i="7941"/>
  <c r="M23" i="7941"/>
  <c r="N23" i="7941" s="1"/>
  <c r="L332" i="7941"/>
  <c r="M18" i="7941"/>
  <c r="L331" i="7941"/>
  <c r="M17" i="7941"/>
  <c r="L359" i="7941"/>
  <c r="M45" i="7941"/>
  <c r="N45" i="7941" s="1"/>
  <c r="L353" i="7941"/>
  <c r="M39" i="7941"/>
  <c r="L355" i="7941"/>
  <c r="M41" i="7941"/>
  <c r="L326" i="7941"/>
  <c r="M12" i="7941"/>
  <c r="N12" i="7941" s="1"/>
  <c r="L351" i="7941"/>
  <c r="M37" i="7941"/>
  <c r="L335" i="7941"/>
  <c r="M21" i="7941"/>
  <c r="L346" i="7941"/>
  <c r="M32" i="7941"/>
  <c r="N32" i="7941" s="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N774" i="18"/>
  <c r="N773" i="18"/>
  <c r="N1139" i="18" s="1"/>
  <c r="N877" i="18" s="1"/>
  <c r="N115" i="7941" s="1"/>
  <c r="N799" i="18"/>
  <c r="N794" i="18"/>
  <c r="N1160" i="18" s="1"/>
  <c r="N898" i="18" s="1"/>
  <c r="N136" i="7941" s="1"/>
  <c r="N793" i="18"/>
  <c r="N777" i="18"/>
  <c r="N1143" i="18" s="1"/>
  <c r="N788" i="18"/>
  <c r="N787" i="18"/>
  <c r="N1153" i="18" s="1"/>
  <c r="N891" i="18" s="1"/>
  <c r="N129" i="7941" s="1"/>
  <c r="N782" i="18"/>
  <c r="N1148" i="18" s="1"/>
  <c r="N886" i="18" s="1"/>
  <c r="N124" i="7941" s="1"/>
  <c r="N781" i="18"/>
  <c r="N776" i="18"/>
  <c r="N775" i="18"/>
  <c r="N790" i="18"/>
  <c r="N789" i="18"/>
  <c r="N784" i="18"/>
  <c r="N783" i="18"/>
  <c r="N778" i="18"/>
  <c r="N1144" i="18" s="1"/>
  <c r="N882" i="18" s="1"/>
  <c r="N120" i="7941" s="1"/>
  <c r="N798" i="18"/>
  <c r="N797" i="18"/>
  <c r="N792" i="18"/>
  <c r="N791" i="18"/>
  <c r="N786" i="18"/>
  <c r="N1152" i="18" s="1"/>
  <c r="N785" i="18"/>
  <c r="N796" i="18"/>
  <c r="N780" i="18"/>
  <c r="N1146" i="18" s="1"/>
  <c r="N795" i="18"/>
  <c r="N1161" i="18" s="1"/>
  <c r="N779" i="18"/>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N18" i="7941" l="1"/>
  <c r="K351" i="7949"/>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M666" i="7950"/>
  <c r="O908" i="7950"/>
  <c r="O884" i="7950"/>
  <c r="L1499" i="7950"/>
  <c r="L1475" i="7950"/>
  <c r="W1888" i="7950"/>
  <c r="W1864" i="7950"/>
  <c r="K1096" i="7950"/>
  <c r="K1120" i="7950"/>
  <c r="U16" i="7950"/>
  <c r="U40" i="7950"/>
  <c r="N181" i="7950"/>
  <c r="N205"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28" i="7941"/>
  <c r="M326" i="7941"/>
  <c r="M355" i="7941"/>
  <c r="M353" i="7941"/>
  <c r="M359" i="7941"/>
  <c r="M332" i="7941"/>
  <c r="M338" i="7941"/>
  <c r="M327" i="7941"/>
  <c r="M343" i="7941"/>
  <c r="M350" i="7941"/>
  <c r="M336" i="7941"/>
  <c r="M325" i="7941"/>
  <c r="N325" i="7941" s="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O778" i="18"/>
  <c r="O1144" i="18" s="1"/>
  <c r="O882" i="18" s="1"/>
  <c r="O120" i="7941" s="1"/>
  <c r="N1156" i="18"/>
  <c r="N894" i="18" s="1"/>
  <c r="N132" i="7941" s="1"/>
  <c r="O28" i="7941" s="1"/>
  <c r="N1168" i="18"/>
  <c r="N906" i="18" s="1"/>
  <c r="N144" i="7941" s="1"/>
  <c r="N1182" i="18"/>
  <c r="N1162" i="18"/>
  <c r="N1147" i="18"/>
  <c r="N1154" i="18"/>
  <c r="N892" i="18" s="1"/>
  <c r="N130" i="7941" s="1"/>
  <c r="N1159" i="18"/>
  <c r="N1165" i="18"/>
  <c r="N903" i="18" s="1"/>
  <c r="N141" i="7941" s="1"/>
  <c r="N1140" i="18"/>
  <c r="N878" i="18" s="1"/>
  <c r="N116" i="7941" s="1"/>
  <c r="O12" i="7941" s="1"/>
  <c r="N1141" i="18"/>
  <c r="N879" i="18" s="1"/>
  <c r="N117"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2" i="18"/>
  <c r="O1148" i="18" s="1"/>
  <c r="O886" i="18" s="1"/>
  <c r="O124" i="7941" s="1"/>
  <c r="O787" i="18"/>
  <c r="O794" i="18"/>
  <c r="O773" i="18"/>
  <c r="O1139" i="18" s="1"/>
  <c r="N1163" i="18"/>
  <c r="N901" i="18" s="1"/>
  <c r="N139" i="7941" s="1"/>
  <c r="N1145" i="18"/>
  <c r="N883" i="18" s="1"/>
  <c r="N121" i="7941" s="1"/>
  <c r="M347" i="7941"/>
  <c r="M334" i="7941"/>
  <c r="N1155" i="18"/>
  <c r="N893" i="18" s="1"/>
  <c r="N131" i="7941" s="1"/>
  <c r="O27" i="7941" s="1"/>
  <c r="M339" i="7941"/>
  <c r="M340" i="7941"/>
  <c r="M329" i="7941"/>
  <c r="M345" i="7941"/>
  <c r="M330" i="7941"/>
  <c r="M346" i="7941"/>
  <c r="N346" i="7941" s="1"/>
  <c r="M335" i="7941"/>
  <c r="M351" i="7941"/>
  <c r="N1170" i="18"/>
  <c r="N908" i="18" s="1"/>
  <c r="N146" i="7941" s="1"/>
  <c r="O42" i="7941" s="1"/>
  <c r="N1181" i="18"/>
  <c r="N1157" i="18"/>
  <c r="N895" i="18" s="1"/>
  <c r="M331" i="7941"/>
  <c r="M337" i="7941"/>
  <c r="N1142" i="18"/>
  <c r="N880" i="18" s="1"/>
  <c r="N118" i="7941" s="1"/>
  <c r="M344" i="7941"/>
  <c r="M333" i="7941"/>
  <c r="M349" i="7941"/>
  <c r="N1149" i="18"/>
  <c r="N887" i="18" s="1"/>
  <c r="N125" i="7941" s="1"/>
  <c r="M342" i="7941"/>
  <c r="N1172" i="18"/>
  <c r="M366" i="7941"/>
  <c r="N1179" i="18"/>
  <c r="O48" i="7941"/>
  <c r="N921" i="18"/>
  <c r="N159" i="7941" s="1"/>
  <c r="N884" i="18"/>
  <c r="N915" i="18"/>
  <c r="M904" i="18"/>
  <c r="M142" i="7941" s="1"/>
  <c r="N38" i="7941" s="1"/>
  <c r="N899" i="18"/>
  <c r="N137" i="7941" s="1"/>
  <c r="O43" i="7941"/>
  <c r="O11" i="7941"/>
  <c r="N890" i="18"/>
  <c r="N128" i="7941" s="1"/>
  <c r="L935" i="7941"/>
  <c r="M621" i="7941"/>
  <c r="N621" i="7941" s="1"/>
  <c r="L943" i="7941"/>
  <c r="M629" i="7941"/>
  <c r="L937" i="7941"/>
  <c r="M623" i="7941"/>
  <c r="N623" i="7941" s="1"/>
  <c r="L936" i="7941"/>
  <c r="M622" i="7941"/>
  <c r="L909" i="7941"/>
  <c r="M595" i="7941"/>
  <c r="N34" i="7941"/>
  <c r="N14" i="7941"/>
  <c r="N41" i="7941"/>
  <c r="O41" i="7941" s="1"/>
  <c r="N17" i="7941"/>
  <c r="N30" i="7941"/>
  <c r="N19"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M1567" i="18"/>
  <c r="N881" i="18"/>
  <c r="N33" i="7941"/>
  <c r="N20" i="7941"/>
  <c r="O20" i="7941" s="1"/>
  <c r="N25" i="7941"/>
  <c r="O25" i="7941" s="1"/>
  <c r="N26" i="7941"/>
  <c r="N15" i="7941"/>
  <c r="N31" i="7941"/>
  <c r="N16" i="7941"/>
  <c r="O16" i="7941" s="1"/>
  <c r="N21" i="7941"/>
  <c r="N37" i="7941"/>
  <c r="N39" i="7941"/>
  <c r="N13" i="7941"/>
  <c r="N29" i="7941"/>
  <c r="N36" i="7941"/>
  <c r="N52" i="7941"/>
  <c r="O52" i="7941" s="1"/>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2" i="7941" l="1"/>
  <c r="O18" i="7941" s="1"/>
  <c r="O21" i="794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R2037" i="7950"/>
  <c r="R2013" i="7950"/>
  <c r="W2403" i="7950"/>
  <c r="W2427" i="7950"/>
  <c r="S7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318" i="7950"/>
  <c r="L1930" i="7950"/>
  <c r="L1906" i="7950"/>
  <c r="U643" i="7950"/>
  <c r="U619" i="7950"/>
  <c r="V671"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O17"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O13" i="7941"/>
  <c r="N327"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19" i="7941"/>
  <c r="O15" i="7941" s="1"/>
  <c r="O777" i="18"/>
  <c r="N1587" i="18"/>
  <c r="N1325" i="18" s="1"/>
  <c r="N719" i="7941" s="1"/>
  <c r="O615" i="7941" s="1"/>
  <c r="O626" i="7941"/>
  <c r="O47" i="7941"/>
  <c r="N361" i="7941"/>
  <c r="O14" i="7941"/>
  <c r="N328" i="7941"/>
  <c r="N1591" i="18"/>
  <c r="N1329" i="18" s="1"/>
  <c r="N723" i="7941" s="1"/>
  <c r="O55" i="7941"/>
  <c r="P48" i="7941"/>
  <c r="N917" i="18"/>
  <c r="N910" i="18"/>
  <c r="N331" i="7941"/>
  <c r="N351" i="7941"/>
  <c r="N340" i="7941"/>
  <c r="N339" i="7941"/>
  <c r="O1153" i="18"/>
  <c r="O776" i="18"/>
  <c r="O783" i="18"/>
  <c r="O797" i="18"/>
  <c r="O779" i="18"/>
  <c r="O804" i="18"/>
  <c r="N905" i="18"/>
  <c r="P805" i="18"/>
  <c r="N336" i="7941"/>
  <c r="N897" i="18"/>
  <c r="N900" i="18"/>
  <c r="O795" i="18"/>
  <c r="N920" i="18"/>
  <c r="P778" i="18"/>
  <c r="P1144" i="18" s="1"/>
  <c r="O786" i="18"/>
  <c r="N356" i="7941"/>
  <c r="N326" i="7941"/>
  <c r="O623" i="7941"/>
  <c r="P43" i="7941"/>
  <c r="N366" i="7941"/>
  <c r="N349" i="7941"/>
  <c r="O24" i="7941"/>
  <c r="N919" i="18"/>
  <c r="N335" i="7941"/>
  <c r="N330" i="7941"/>
  <c r="O330" i="7941" s="1"/>
  <c r="N334" i="7941"/>
  <c r="O334" i="7941" s="1"/>
  <c r="N347" i="7941"/>
  <c r="P782" i="18"/>
  <c r="P1148" i="18" s="1"/>
  <c r="P886" i="18" s="1"/>
  <c r="P124" i="7941" s="1"/>
  <c r="O789" i="18"/>
  <c r="O780" i="18"/>
  <c r="O817" i="18"/>
  <c r="P810" i="18"/>
  <c r="P1176" i="18" s="1"/>
  <c r="P914" i="18" s="1"/>
  <c r="P152" i="7941" s="1"/>
  <c r="P818" i="18"/>
  <c r="P1184" i="18" s="1"/>
  <c r="O357" i="7941"/>
  <c r="N355" i="7941"/>
  <c r="O1160" i="18"/>
  <c r="O774" i="18"/>
  <c r="O799" i="18"/>
  <c r="O788" i="18"/>
  <c r="N885" i="18"/>
  <c r="O775" i="18"/>
  <c r="O802" i="18"/>
  <c r="O790" i="18"/>
  <c r="O798" i="18"/>
  <c r="N889" i="18"/>
  <c r="O362" i="7941"/>
  <c r="N354" i="7941"/>
  <c r="O877" i="18"/>
  <c r="O115" i="7941" s="1"/>
  <c r="O325" i="7941" s="1"/>
  <c r="N1326" i="18"/>
  <c r="N720" i="7941" s="1"/>
  <c r="N1327" i="18"/>
  <c r="N721" i="7941" s="1"/>
  <c r="O617" i="7941" s="1"/>
  <c r="P16" i="7941"/>
  <c r="P20" i="7941"/>
  <c r="N1339" i="18"/>
  <c r="N733" i="7941" s="1"/>
  <c r="O918" i="18"/>
  <c r="O156" i="7941" s="1"/>
  <c r="P52" i="7941" s="1"/>
  <c r="M1185" i="18"/>
  <c r="L925" i="7941"/>
  <c r="M611" i="7941"/>
  <c r="L917" i="7941"/>
  <c r="M603" i="7941"/>
  <c r="L901" i="7941"/>
  <c r="M587" i="7941"/>
  <c r="L913" i="7941"/>
  <c r="M599" i="7941"/>
  <c r="L905" i="7941"/>
  <c r="M591" i="7941"/>
  <c r="L921" i="7941"/>
  <c r="M607" i="7941"/>
  <c r="N631" i="7941"/>
  <c r="N618" i="7941"/>
  <c r="O618" i="7941" s="1"/>
  <c r="N620" i="7941"/>
  <c r="L947" i="7941"/>
  <c r="M633" i="7941"/>
  <c r="N633" i="7941" s="1"/>
  <c r="L371" i="7941"/>
  <c r="M57" i="7941"/>
  <c r="M1583" i="18"/>
  <c r="M1575" i="18"/>
  <c r="M1559" i="18"/>
  <c r="M1571" i="18"/>
  <c r="M1563" i="18"/>
  <c r="M1579" i="18"/>
  <c r="M1305" i="18"/>
  <c r="N632" i="7941"/>
  <c r="N624" i="7941"/>
  <c r="O624" i="7941" s="1"/>
  <c r="N622" i="7941"/>
  <c r="O622" i="7941" s="1"/>
  <c r="N629" i="7941"/>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N1239" i="18"/>
  <c r="L718" i="7941"/>
  <c r="M614" i="7941" s="1"/>
  <c r="M1220" i="18"/>
  <c r="M1586" i="18" s="1"/>
  <c r="M352" i="7941"/>
  <c r="N332" i="7941" l="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Q20" i="7941"/>
  <c r="O364" i="7941"/>
  <c r="O616" i="7941"/>
  <c r="P807" i="18"/>
  <c r="P1173" i="18" s="1"/>
  <c r="P911" i="18" s="1"/>
  <c r="P149" i="7941" s="1"/>
  <c r="N329" i="7941"/>
  <c r="O49" i="7941"/>
  <c r="O361" i="7941"/>
  <c r="P45" i="7941"/>
  <c r="O359" i="7941"/>
  <c r="O629" i="7941"/>
  <c r="N943" i="7941"/>
  <c r="N1605" i="18"/>
  <c r="N1343" i="18" s="1"/>
  <c r="N737" i="7941" s="1"/>
  <c r="O896" i="18"/>
  <c r="O134" i="7941" s="1"/>
  <c r="P30" i="7941" s="1"/>
  <c r="P362" i="7941"/>
  <c r="O1156" i="18"/>
  <c r="O1141" i="18"/>
  <c r="N123" i="7941"/>
  <c r="O781" i="18"/>
  <c r="O1165" i="18"/>
  <c r="O898" i="18"/>
  <c r="O355" i="7941"/>
  <c r="O1183" i="18"/>
  <c r="Q782" i="18"/>
  <c r="Q1148" i="18" s="1"/>
  <c r="Q886" i="18" s="1"/>
  <c r="P50" i="7941"/>
  <c r="P814" i="18"/>
  <c r="O1161" i="18"/>
  <c r="O912" i="18"/>
  <c r="O150" i="7941" s="1"/>
  <c r="P46" i="7941" s="1"/>
  <c r="P1171" i="18"/>
  <c r="N143" i="7941"/>
  <c r="O801" i="18"/>
  <c r="O1145" i="18"/>
  <c r="O1163" i="18"/>
  <c r="O1142"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40" i="18"/>
  <c r="O1164" i="18"/>
  <c r="Q810" i="18"/>
  <c r="Q1176" i="18" s="1"/>
  <c r="Q914" i="18" s="1"/>
  <c r="Q152" i="7941" s="1"/>
  <c r="O1146" i="18"/>
  <c r="O1155" i="18"/>
  <c r="P773" i="18"/>
  <c r="P334" i="7941"/>
  <c r="N157" i="7941"/>
  <c r="O815" i="18"/>
  <c r="O366" i="7941"/>
  <c r="P11" i="7941"/>
  <c r="P812" i="18"/>
  <c r="O1152" i="18"/>
  <c r="N158" i="7941"/>
  <c r="O816" i="18"/>
  <c r="N138" i="7941"/>
  <c r="O796" i="18"/>
  <c r="N135" i="7941"/>
  <c r="O793" i="18"/>
  <c r="O1170" i="18"/>
  <c r="O1149" i="18"/>
  <c r="O891" i="18"/>
  <c r="N155" i="7941"/>
  <c r="O813" i="18"/>
  <c r="Q48" i="7941"/>
  <c r="N931" i="7941"/>
  <c r="O1143" i="18"/>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P882" i="18"/>
  <c r="P120" i="7941" s="1"/>
  <c r="Q16" i="7941" s="1"/>
  <c r="O1333" i="18"/>
  <c r="O727" i="7941" s="1"/>
  <c r="P623" i="7941" s="1"/>
  <c r="P922" i="18"/>
  <c r="P160" i="7941" s="1"/>
  <c r="Q56" i="7941" s="1"/>
  <c r="M1570" i="18"/>
  <c r="M1569" i="18"/>
  <c r="L922" i="7941"/>
  <c r="M608" i="7941"/>
  <c r="L910" i="7941"/>
  <c r="M596" i="7941"/>
  <c r="M1574" i="18"/>
  <c r="L926" i="7941"/>
  <c r="M612" i="7941"/>
  <c r="L903" i="7941"/>
  <c r="M589" i="7941"/>
  <c r="M1566" i="18"/>
  <c r="L914" i="7941"/>
  <c r="M600" i="7941"/>
  <c r="M1585" i="18"/>
  <c r="M1324" i="18"/>
  <c r="M718" i="7941" s="1"/>
  <c r="N614"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P618" i="7941"/>
  <c r="O1336" i="18"/>
  <c r="O730" i="7941" s="1"/>
  <c r="P626" i="7941" s="1"/>
  <c r="M1577" i="18"/>
  <c r="L906" i="7941"/>
  <c r="M592" i="7941"/>
  <c r="M1565" i="18"/>
  <c r="M1562" i="18"/>
  <c r="M1560" i="18"/>
  <c r="L920" i="7941"/>
  <c r="M606" i="7941"/>
  <c r="L924" i="7941"/>
  <c r="M610" i="7941"/>
  <c r="L915" i="7941"/>
  <c r="M601" i="7941"/>
  <c r="L918" i="7941"/>
  <c r="M604" i="7941"/>
  <c r="M1581" i="18"/>
  <c r="O1337" i="18"/>
  <c r="O731" i="7941" s="1"/>
  <c r="O941" i="7941" s="1"/>
  <c r="M699" i="7941"/>
  <c r="N1201" i="18"/>
  <c r="M1317" i="18"/>
  <c r="M1301" i="18"/>
  <c r="M1309" i="18"/>
  <c r="M1297" i="18"/>
  <c r="M1313" i="18"/>
  <c r="M1321" i="18"/>
  <c r="M923" i="18"/>
  <c r="L928" i="7941"/>
  <c r="N352" i="7941"/>
  <c r="Q124" i="7941" l="1"/>
  <c r="P792" i="18"/>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Q151" i="7950"/>
  <c r="Q127" i="7950"/>
  <c r="T2553" i="7950"/>
  <c r="T2577" i="7950"/>
  <c r="N1282" i="7950"/>
  <c r="N1258" i="7950"/>
  <c r="R2450" i="7950"/>
  <c r="R2474" i="7950"/>
  <c r="T687" i="7950"/>
  <c r="T663" i="7950"/>
  <c r="P1176" i="7950"/>
  <c r="P1152" i="7950"/>
  <c r="N2632" i="7950"/>
  <c r="N2608"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M909" i="7941"/>
  <c r="N595" i="7941"/>
  <c r="N1567" i="18"/>
  <c r="O1597" i="18"/>
  <c r="P1233" i="18"/>
  <c r="P936" i="7941"/>
  <c r="O1588" i="18"/>
  <c r="O881" i="18"/>
  <c r="O1179" i="18"/>
  <c r="O887" i="18"/>
  <c r="O908" i="18"/>
  <c r="P336" i="7941"/>
  <c r="N345" i="7941"/>
  <c r="O31" i="7941"/>
  <c r="N348" i="7941"/>
  <c r="O34" i="7941"/>
  <c r="N368" i="7941"/>
  <c r="O54" i="7941"/>
  <c r="O890" i="18"/>
  <c r="P1178" i="18"/>
  <c r="Q784" i="18"/>
  <c r="O1181" i="18"/>
  <c r="P330" i="7941"/>
  <c r="O893" i="18"/>
  <c r="O884" i="18"/>
  <c r="R810" i="18"/>
  <c r="O902" i="18"/>
  <c r="O1151" i="18"/>
  <c r="O633" i="7941"/>
  <c r="Q47" i="7941"/>
  <c r="O1604" i="18"/>
  <c r="P627" i="7941"/>
  <c r="P1229" i="18"/>
  <c r="O1593" i="18"/>
  <c r="O1600" i="18"/>
  <c r="P1169" i="18"/>
  <c r="O915" i="18"/>
  <c r="P1232" i="18"/>
  <c r="O1591" i="18"/>
  <c r="O1172" i="18"/>
  <c r="N353" i="7941"/>
  <c r="O39" i="7941"/>
  <c r="Q809" i="18"/>
  <c r="O921" i="18"/>
  <c r="Q818" i="18"/>
  <c r="O903" i="18"/>
  <c r="O1147" i="18"/>
  <c r="O879"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P1139" i="18"/>
  <c r="O878" i="18"/>
  <c r="O892" i="18"/>
  <c r="O906" i="18"/>
  <c r="O23" i="7941"/>
  <c r="N337" i="7941"/>
  <c r="Q622" i="7941"/>
  <c r="O1602" i="18"/>
  <c r="O1589" i="18"/>
  <c r="O937" i="7941"/>
  <c r="Q1230" i="18"/>
  <c r="Q1596" i="18" s="1"/>
  <c r="Q1334" i="18" s="1"/>
  <c r="Q728" i="7941" s="1"/>
  <c r="O1603" i="18"/>
  <c r="O360" i="7941"/>
  <c r="O44" i="7941"/>
  <c r="N358" i="7941"/>
  <c r="O880" i="18"/>
  <c r="O901" i="18"/>
  <c r="O883" i="18"/>
  <c r="O1167" i="18"/>
  <c r="P909" i="18"/>
  <c r="O899" i="18"/>
  <c r="Q778" i="18"/>
  <c r="P1180" i="18"/>
  <c r="O136" i="7941"/>
  <c r="P794" i="18"/>
  <c r="O19" i="7941"/>
  <c r="N333" i="7941"/>
  <c r="P1158" i="18"/>
  <c r="P629" i="7941"/>
  <c r="P1328" i="18"/>
  <c r="Q1224" i="18" s="1"/>
  <c r="M707" i="7941"/>
  <c r="N1209" i="18"/>
  <c r="M691" i="7941"/>
  <c r="N1193" i="18"/>
  <c r="M703" i="7941"/>
  <c r="N1205" i="18"/>
  <c r="M695" i="7941"/>
  <c r="N1197" i="18"/>
  <c r="M711" i="7941"/>
  <c r="N1213" i="18"/>
  <c r="M1314" i="18"/>
  <c r="M1311" i="18"/>
  <c r="M1320" i="18"/>
  <c r="M1316" i="18"/>
  <c r="M1302" i="18"/>
  <c r="M1310" i="18"/>
  <c r="M1299" i="18"/>
  <c r="M1322" i="18"/>
  <c r="M1306" i="18"/>
  <c r="M1318" i="18"/>
  <c r="M161" i="7941"/>
  <c r="N57" i="7941" s="1"/>
  <c r="N819" i="18"/>
  <c r="N1185" i="18" s="1"/>
  <c r="N923" i="18" s="1"/>
  <c r="M715" i="7941"/>
  <c r="N1217" i="18"/>
  <c r="M1319" i="18"/>
  <c r="M1298" i="18"/>
  <c r="M1300" i="18"/>
  <c r="M1303" i="18"/>
  <c r="M1315" i="18"/>
  <c r="M1323" i="18"/>
  <c r="M1304"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05" i="7941"/>
  <c r="N591" i="7941"/>
  <c r="M901" i="7941"/>
  <c r="N587" i="7941"/>
  <c r="M925" i="7941"/>
  <c r="N611" i="7941"/>
  <c r="N1579" i="18"/>
  <c r="N1563" i="18"/>
  <c r="N1571" i="18"/>
  <c r="N1559" i="18"/>
  <c r="N1575" i="18"/>
  <c r="P896" i="18"/>
  <c r="P32" i="7941"/>
  <c r="O346" i="7941"/>
  <c r="P918" i="18"/>
  <c r="Q1144" i="18"/>
  <c r="Q882" i="18" s="1"/>
  <c r="P912" i="18"/>
  <c r="O121" i="7941"/>
  <c r="P779" i="18"/>
  <c r="O139" i="7941"/>
  <c r="P797" i="18"/>
  <c r="O118" i="7941"/>
  <c r="P776" i="18"/>
  <c r="O1341" i="18"/>
  <c r="O920" i="18"/>
  <c r="O900" i="18"/>
  <c r="O897" i="18"/>
  <c r="P1153" i="18"/>
  <c r="O133" i="7941"/>
  <c r="P791" i="18"/>
  <c r="Q938" i="7941"/>
  <c r="O1605" i="18"/>
  <c r="O117" i="7941"/>
  <c r="P775" i="18"/>
  <c r="O88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P783" i="18"/>
  <c r="O119" i="7941"/>
  <c r="P777" i="18"/>
  <c r="O1326" i="18"/>
  <c r="N1583" i="18"/>
  <c r="M913" i="7941"/>
  <c r="N599" i="7941"/>
  <c r="M917" i="7941"/>
  <c r="N603" i="7941"/>
  <c r="P1160" i="18"/>
  <c r="O137" i="7941"/>
  <c r="P795" i="18"/>
  <c r="P147" i="7941"/>
  <c r="Q805" i="18"/>
  <c r="O905" i="18"/>
  <c r="R1230" i="18"/>
  <c r="O1327" i="18"/>
  <c r="O1340" i="18"/>
  <c r="O144" i="7941"/>
  <c r="P802" i="18"/>
  <c r="O130" i="7941"/>
  <c r="P788" i="18"/>
  <c r="O116" i="7941"/>
  <c r="P774" i="18"/>
  <c r="P877"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O122" i="7941"/>
  <c r="P780" i="18"/>
  <c r="P916" i="18"/>
  <c r="O128" i="7941"/>
  <c r="P786" i="18"/>
  <c r="O917" i="18"/>
  <c r="Q936" i="7941"/>
  <c r="P1599" i="18"/>
  <c r="O1335" i="18"/>
  <c r="N1305" i="18"/>
  <c r="P733" i="7941"/>
  <c r="P943" i="7941" s="1"/>
  <c r="Q1235" i="18"/>
  <c r="O934" i="7941"/>
  <c r="M702" i="7941"/>
  <c r="N1204" i="18"/>
  <c r="M701" i="7941"/>
  <c r="N1203" i="18"/>
  <c r="N161" i="7941"/>
  <c r="M710" i="7941"/>
  <c r="N1212" i="18"/>
  <c r="M714" i="7941"/>
  <c r="N1216" i="18"/>
  <c r="M705" i="7941"/>
  <c r="N1207" i="18"/>
  <c r="M708" i="7941"/>
  <c r="N1210" i="18"/>
  <c r="M706" i="7941"/>
  <c r="N1208" i="18"/>
  <c r="M698" i="7941"/>
  <c r="N1200" i="18"/>
  <c r="M717" i="7941"/>
  <c r="N1219" i="18"/>
  <c r="M709" i="7941"/>
  <c r="N1211" i="18"/>
  <c r="M697" i="7941"/>
  <c r="N1199" i="18"/>
  <c r="M694" i="7941"/>
  <c r="N1196" i="18"/>
  <c r="M692" i="7941"/>
  <c r="N1194" i="18"/>
  <c r="M713" i="7941"/>
  <c r="N1215" i="18"/>
  <c r="O819" i="18"/>
  <c r="O1185" i="18" s="1"/>
  <c r="M371" i="7941"/>
  <c r="M712" i="7941"/>
  <c r="N1214" i="18"/>
  <c r="M700" i="7941"/>
  <c r="N1202" i="18"/>
  <c r="M716" i="7941"/>
  <c r="N1218" i="18"/>
  <c r="M693" i="7941"/>
  <c r="N1195" i="18"/>
  <c r="M704" i="7941"/>
  <c r="N1206" i="18"/>
  <c r="M696" i="7941"/>
  <c r="N1198" i="18"/>
  <c r="P352" i="7941"/>
  <c r="Q120" i="7941" l="1"/>
  <c r="P932" i="794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06" i="7941"/>
  <c r="N592" i="7941"/>
  <c r="M914" i="7941"/>
  <c r="N600" i="7941"/>
  <c r="M926" i="7941"/>
  <c r="N612" i="7941"/>
  <c r="M910" i="7941"/>
  <c r="N596" i="7941"/>
  <c r="M922" i="7941"/>
  <c r="N608" i="7941"/>
  <c r="M923" i="7941"/>
  <c r="N609" i="7941"/>
  <c r="M902" i="7941"/>
  <c r="N588" i="7941"/>
  <c r="M904" i="7941"/>
  <c r="N590" i="7941"/>
  <c r="M919" i="7941"/>
  <c r="N605" i="7941"/>
  <c r="M927" i="7941"/>
  <c r="N613" i="7941"/>
  <c r="M908" i="7941"/>
  <c r="N594" i="7941"/>
  <c r="N1576" i="18"/>
  <c r="N1573" i="18"/>
  <c r="N1578" i="18"/>
  <c r="M911" i="7941"/>
  <c r="N597" i="7941"/>
  <c r="M912" i="7941"/>
  <c r="N598" i="7941"/>
  <c r="N1564" i="18"/>
  <c r="N1572" i="18"/>
  <c r="N1561" i="18"/>
  <c r="N1584" i="18"/>
  <c r="N1568" i="18"/>
  <c r="N1580" i="18"/>
  <c r="N1581" i="18"/>
  <c r="N1560" i="18"/>
  <c r="N1562" i="18"/>
  <c r="N1565" i="18"/>
  <c r="N1577" i="18"/>
  <c r="N1585" i="18"/>
  <c r="N1566" i="18"/>
  <c r="N1574" i="18"/>
  <c r="M918" i="7941"/>
  <c r="N604" i="7941"/>
  <c r="M915" i="7941"/>
  <c r="N601" i="7941"/>
  <c r="M924" i="7941"/>
  <c r="N610" i="7941"/>
  <c r="M920" i="7941"/>
  <c r="N606" i="7941"/>
  <c r="N1569" i="18"/>
  <c r="N1570" i="18"/>
  <c r="O729" i="7941"/>
  <c r="P1231" i="18"/>
  <c r="O155" i="7941"/>
  <c r="P813" i="18"/>
  <c r="P1152" i="18"/>
  <c r="P154" i="7941"/>
  <c r="Q812" i="18"/>
  <c r="P18" i="7941"/>
  <c r="O332" i="7941"/>
  <c r="P1177" i="18"/>
  <c r="P1336" i="18"/>
  <c r="P28" i="7941"/>
  <c r="O342" i="7941"/>
  <c r="P1140" i="18"/>
  <c r="P1154" i="18"/>
  <c r="P1168" i="18"/>
  <c r="O721" i="7941"/>
  <c r="P1223" i="18"/>
  <c r="P357" i="7941"/>
  <c r="Q43" i="7941"/>
  <c r="P33" i="7941"/>
  <c r="O347" i="7941"/>
  <c r="Q629" i="7941"/>
  <c r="P1330" i="18"/>
  <c r="O720" i="7941"/>
  <c r="P1222" i="18"/>
  <c r="P15" i="7941"/>
  <c r="O329" i="7941"/>
  <c r="P21" i="7941"/>
  <c r="O335" i="7941"/>
  <c r="P42" i="7941"/>
  <c r="O356" i="7941"/>
  <c r="P1155" i="18"/>
  <c r="P1164" i="18"/>
  <c r="P1333" i="18"/>
  <c r="P145" i="7941"/>
  <c r="Q803" i="18"/>
  <c r="O148" i="7941"/>
  <c r="P806" i="18"/>
  <c r="P1183" i="18"/>
  <c r="P1165" i="18"/>
  <c r="O123" i="7941"/>
  <c r="P781" i="18"/>
  <c r="P13" i="7941"/>
  <c r="O327" i="7941"/>
  <c r="P1157" i="18"/>
  <c r="P891" i="18"/>
  <c r="O158" i="7941"/>
  <c r="P816" i="18"/>
  <c r="O735" i="7941"/>
  <c r="P1237" i="18"/>
  <c r="P14" i="7941"/>
  <c r="O328" i="7941"/>
  <c r="P35" i="7941"/>
  <c r="O349" i="7941"/>
  <c r="P17" i="7941"/>
  <c r="O331" i="7941"/>
  <c r="P150" i="7941"/>
  <c r="Q808" i="18"/>
  <c r="O57" i="7941"/>
  <c r="M903" i="7941"/>
  <c r="N589" i="7941"/>
  <c r="M907" i="7941"/>
  <c r="N593" i="7941"/>
  <c r="M916" i="7941"/>
  <c r="N602" i="7941"/>
  <c r="N1582" i="18"/>
  <c r="Q1601" i="18"/>
  <c r="Q1339" i="18" s="1"/>
  <c r="Q733" i="7941" s="1"/>
  <c r="N699" i="7941"/>
  <c r="O1201" i="18"/>
  <c r="P1337" i="18"/>
  <c r="P24" i="7941"/>
  <c r="O338" i="7941"/>
  <c r="P1146" i="18"/>
  <c r="O732" i="7941"/>
  <c r="P1234" i="18"/>
  <c r="P49" i="7941"/>
  <c r="O363" i="7941"/>
  <c r="P1156" i="18"/>
  <c r="O719" i="7941"/>
  <c r="P1221" i="18"/>
  <c r="P115" i="7941"/>
  <c r="Q773" i="18"/>
  <c r="P12" i="7941"/>
  <c r="O326" i="7941"/>
  <c r="P26" i="7941"/>
  <c r="O340" i="7941"/>
  <c r="P40" i="7941"/>
  <c r="O354" i="7941"/>
  <c r="O734" i="7941"/>
  <c r="P1236" i="18"/>
  <c r="O143" i="7941"/>
  <c r="P801" i="18"/>
  <c r="Q1171" i="18"/>
  <c r="Q909" i="18" s="1"/>
  <c r="Q147" i="7941" s="1"/>
  <c r="P1161" i="18"/>
  <c r="P898" i="18"/>
  <c r="N1321" i="18"/>
  <c r="P1143" i="18"/>
  <c r="P1149" i="18"/>
  <c r="P1170" i="18"/>
  <c r="O157" i="7941"/>
  <c r="P815" i="18"/>
  <c r="O341" i="7941"/>
  <c r="P27" i="7941"/>
  <c r="P36" i="7941"/>
  <c r="O350" i="7941"/>
  <c r="O127" i="7941"/>
  <c r="P785" i="18"/>
  <c r="O736" i="7941"/>
  <c r="P1238" i="18"/>
  <c r="O725" i="7941"/>
  <c r="P1227" i="18"/>
  <c r="O723" i="7941"/>
  <c r="P1225" i="18"/>
  <c r="P55" i="7941"/>
  <c r="O369" i="7941"/>
  <c r="P37" i="7941"/>
  <c r="O351" i="7941"/>
  <c r="P1141" i="18"/>
  <c r="O1343" i="18"/>
  <c r="P29" i="7941"/>
  <c r="O343" i="7941"/>
  <c r="O135" i="7941"/>
  <c r="P793" i="18"/>
  <c r="O138" i="7941"/>
  <c r="P796" i="18"/>
  <c r="P1142" i="18"/>
  <c r="P1163" i="18"/>
  <c r="P1145" i="18"/>
  <c r="P156" i="7941"/>
  <c r="Q814" i="18"/>
  <c r="P134" i="7941"/>
  <c r="Q792" i="18"/>
  <c r="N1313" i="18"/>
  <c r="N1297" i="18"/>
  <c r="N1309" i="18"/>
  <c r="N1301"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Q1139" i="18"/>
  <c r="Q877" i="18" s="1"/>
  <c r="O929" i="7941"/>
  <c r="P615" i="7941"/>
  <c r="P628" i="7941"/>
  <c r="O942" i="7941"/>
  <c r="N909" i="7941"/>
  <c r="O595" i="7941"/>
  <c r="Q46" i="7941"/>
  <c r="P360" i="7941"/>
  <c r="P631" i="7941"/>
  <c r="O945" i="7941"/>
  <c r="O368" i="7941"/>
  <c r="P54" i="7941"/>
  <c r="P19" i="7941"/>
  <c r="O333" i="7941"/>
  <c r="O358" i="7941"/>
  <c r="P44" i="7941"/>
  <c r="Q41" i="7941"/>
  <c r="P355" i="7941"/>
  <c r="P727" i="7941"/>
  <c r="Q1229" i="18"/>
  <c r="O930" i="7941"/>
  <c r="P616" i="7941"/>
  <c r="P724" i="7941"/>
  <c r="Q1226" i="18"/>
  <c r="P1589" i="18"/>
  <c r="P906" i="18"/>
  <c r="P892" i="18"/>
  <c r="P878" i="18"/>
  <c r="P730" i="7941"/>
  <c r="Q1232" i="18"/>
  <c r="P364" i="7941"/>
  <c r="Q50" i="7941"/>
  <c r="O365" i="7941"/>
  <c r="P51" i="7941"/>
  <c r="P625" i="7941"/>
  <c r="O939" i="7941"/>
  <c r="N1308" i="18"/>
  <c r="N1307" i="18"/>
  <c r="N1312" i="18"/>
  <c r="N1304" i="18"/>
  <c r="N1323" i="18"/>
  <c r="N1315" i="18"/>
  <c r="N1303" i="18"/>
  <c r="N1300" i="18"/>
  <c r="N1298" i="18"/>
  <c r="N1319" i="18"/>
  <c r="N1318" i="18"/>
  <c r="N1306" i="18"/>
  <c r="N1322" i="18"/>
  <c r="N1299" i="18"/>
  <c r="N1310" i="18"/>
  <c r="N1302" i="18"/>
  <c r="N1316" i="18"/>
  <c r="N1311" i="18"/>
  <c r="N1314" i="18"/>
  <c r="N695" i="7941"/>
  <c r="O1197" i="18"/>
  <c r="N703" i="7941"/>
  <c r="O1205" i="18"/>
  <c r="N691" i="7941"/>
  <c r="O1193" i="18"/>
  <c r="P344" i="7941"/>
  <c r="Q30" i="7941"/>
  <c r="Q1180" i="18"/>
  <c r="Q918" i="18" s="1"/>
  <c r="Q156" i="7941" s="1"/>
  <c r="P883" i="18"/>
  <c r="P901" i="18"/>
  <c r="P880" i="18"/>
  <c r="P1162" i="18"/>
  <c r="P1159" i="18"/>
  <c r="O737" i="7941"/>
  <c r="P1239" i="18"/>
  <c r="P879" i="18"/>
  <c r="P1591" i="18"/>
  <c r="P1593" i="18"/>
  <c r="P1604" i="18"/>
  <c r="P1151" i="18"/>
  <c r="P1181" i="18"/>
  <c r="P908" i="18"/>
  <c r="P887" i="18"/>
  <c r="P881" i="18"/>
  <c r="N715" i="7941"/>
  <c r="O1217" i="18"/>
  <c r="P136" i="7941"/>
  <c r="Q794" i="18"/>
  <c r="P39" i="7941"/>
  <c r="O353" i="7941"/>
  <c r="P630" i="7941"/>
  <c r="O944" i="7941"/>
  <c r="P325" i="7941"/>
  <c r="Q11" i="7941"/>
  <c r="P1587" i="18"/>
  <c r="P894" i="18"/>
  <c r="P1600" i="18"/>
  <c r="P884" i="18"/>
  <c r="P731" i="7941"/>
  <c r="Q1233" i="18"/>
  <c r="O1567" i="18"/>
  <c r="N1320" i="18"/>
  <c r="P57" i="7941"/>
  <c r="Q1174" i="18"/>
  <c r="Q912" i="18" s="1"/>
  <c r="Q150" i="7941" s="1"/>
  <c r="P1603" i="18"/>
  <c r="P1182" i="18"/>
  <c r="P129" i="7941"/>
  <c r="Q787" i="18"/>
  <c r="P895" i="18"/>
  <c r="P1147" i="18"/>
  <c r="P903" i="18"/>
  <c r="P921" i="18"/>
  <c r="P1172" i="18"/>
  <c r="Q1169" i="18"/>
  <c r="Q907" i="18" s="1"/>
  <c r="Q145" i="7941" s="1"/>
  <c r="P902" i="18"/>
  <c r="P893" i="18"/>
  <c r="P1588" i="18"/>
  <c r="Q357" i="7941"/>
  <c r="P617" i="7941"/>
  <c r="O931" i="7941"/>
  <c r="P915" i="18"/>
  <c r="Q1178" i="18"/>
  <c r="Q916" i="18" s="1"/>
  <c r="Q154" i="7941" s="1"/>
  <c r="P890" i="18"/>
  <c r="P1179" i="18"/>
  <c r="P1597" i="18"/>
  <c r="O371" i="7941"/>
  <c r="Q115" i="7941" l="1"/>
  <c r="R1546" i="7949"/>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O1305" i="18"/>
  <c r="Q1599" i="18"/>
  <c r="Q1337" i="18" s="1"/>
  <c r="Q731" i="7941" s="1"/>
  <c r="P122" i="7941"/>
  <c r="Q780" i="18"/>
  <c r="P132" i="7941"/>
  <c r="Q790" i="18"/>
  <c r="P1325" i="18"/>
  <c r="Q32" i="7941"/>
  <c r="P346" i="7941"/>
  <c r="O611" i="7941"/>
  <c r="N925" i="7941"/>
  <c r="O947" i="7941"/>
  <c r="P633" i="7941"/>
  <c r="P897" i="18"/>
  <c r="P900" i="18"/>
  <c r="P118" i="7941"/>
  <c r="Q776" i="18"/>
  <c r="P121" i="7941"/>
  <c r="Q779" i="18"/>
  <c r="O1559" i="18"/>
  <c r="O1571" i="18"/>
  <c r="O1563" i="18"/>
  <c r="N708" i="7941"/>
  <c r="O1210" i="18"/>
  <c r="N705" i="7941"/>
  <c r="O1207" i="18"/>
  <c r="N704" i="7941"/>
  <c r="O1206" i="18"/>
  <c r="N716" i="7941"/>
  <c r="O1218" i="18"/>
  <c r="N700" i="7941"/>
  <c r="O1202" i="18"/>
  <c r="N712" i="7941"/>
  <c r="O1214" i="18"/>
  <c r="N713" i="7941"/>
  <c r="O1215" i="18"/>
  <c r="N692" i="7941"/>
  <c r="O1194" i="18"/>
  <c r="N694" i="7941"/>
  <c r="O1196" i="18"/>
  <c r="N697" i="7941"/>
  <c r="O1199" i="18"/>
  <c r="Q364" i="7941"/>
  <c r="Q1598" i="18"/>
  <c r="Q1336" i="18" s="1"/>
  <c r="Q730" i="7941" s="1"/>
  <c r="P116" i="7941"/>
  <c r="Q774" i="18"/>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885" i="18"/>
  <c r="P133" i="7941"/>
  <c r="Q791" i="18"/>
  <c r="Q25" i="7941"/>
  <c r="P339" i="7941"/>
  <c r="Q57" i="7941"/>
  <c r="P941" i="7941"/>
  <c r="Q627" i="7941"/>
  <c r="P1338" i="18"/>
  <c r="Q1160" i="18"/>
  <c r="Q898" i="18" s="1"/>
  <c r="Q136" i="7941" s="1"/>
  <c r="O1583" i="18"/>
  <c r="P119" i="7941"/>
  <c r="Q777" i="18"/>
  <c r="P125" i="7941"/>
  <c r="Q783" i="18"/>
  <c r="P146" i="7941"/>
  <c r="Q804" i="18"/>
  <c r="P919" i="18"/>
  <c r="P889" i="18"/>
  <c r="P1342" i="18"/>
  <c r="P1331" i="18"/>
  <c r="P1329" i="18"/>
  <c r="P117" i="7941"/>
  <c r="Q775" i="18"/>
  <c r="P1605" i="18"/>
  <c r="P139" i="7941"/>
  <c r="Q797" i="18"/>
  <c r="O587" i="7941"/>
  <c r="N901" i="7941"/>
  <c r="N913" i="7941"/>
  <c r="O599" i="7941"/>
  <c r="O591" i="7941"/>
  <c r="N905" i="7941"/>
  <c r="N710" i="7941"/>
  <c r="O1212" i="18"/>
  <c r="N696" i="7941"/>
  <c r="O1198" i="18"/>
  <c r="N693" i="7941"/>
  <c r="O1195" i="18"/>
  <c r="N709" i="7941"/>
  <c r="O1211" i="18"/>
  <c r="N717" i="7941"/>
  <c r="O1219" i="18"/>
  <c r="N698" i="7941"/>
  <c r="O1200"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66" i="18"/>
  <c r="O1585" i="18"/>
  <c r="O1577" i="18"/>
  <c r="O1561" i="18"/>
  <c r="O1564" i="18"/>
  <c r="O1578" i="18"/>
  <c r="Q1163" i="18"/>
  <c r="Q901" i="18" s="1"/>
  <c r="Q139" i="7941" s="1"/>
  <c r="P1343" i="18"/>
  <c r="Q1141" i="18"/>
  <c r="Q879" i="18" s="1"/>
  <c r="Q1170" i="18"/>
  <c r="Q908" i="18" s="1"/>
  <c r="Q146" i="7941" s="1"/>
  <c r="Q1149" i="18"/>
  <c r="Q887" i="18" s="1"/>
  <c r="Q1143" i="18"/>
  <c r="Q881" i="18" s="1"/>
  <c r="O1321" i="18"/>
  <c r="P343" i="7941"/>
  <c r="Q29" i="7941"/>
  <c r="Q49" i="7941"/>
  <c r="P363" i="7941"/>
  <c r="P155" i="7941"/>
  <c r="Q813" i="18"/>
  <c r="Q1161" i="18"/>
  <c r="Q899" i="18" s="1"/>
  <c r="Q137" i="7941" s="1"/>
  <c r="Q937" i="7941"/>
  <c r="R1226" i="18"/>
  <c r="P340" i="7941"/>
  <c r="Q26" i="7941"/>
  <c r="P326" i="7941"/>
  <c r="Q12" i="7941"/>
  <c r="R1232" i="18"/>
  <c r="N907" i="7941"/>
  <c r="O593" i="7941"/>
  <c r="O590" i="7941"/>
  <c r="N904" i="7941"/>
  <c r="O588" i="7941"/>
  <c r="N902" i="7941"/>
  <c r="O609" i="7941"/>
  <c r="N923" i="7941"/>
  <c r="O608" i="7941"/>
  <c r="N922" i="7941"/>
  <c r="O596" i="7941"/>
  <c r="N910" i="7941"/>
  <c r="O612" i="7941"/>
  <c r="N926" i="7941"/>
  <c r="O600" i="7941"/>
  <c r="N914" i="7941"/>
  <c r="O601" i="7941"/>
  <c r="N915" i="7941"/>
  <c r="O604" i="7941"/>
  <c r="N918" i="7941"/>
  <c r="Q17" i="7941"/>
  <c r="P331" i="7941"/>
  <c r="Q14" i="7941"/>
  <c r="P328" i="7941"/>
  <c r="P138" i="7941"/>
  <c r="Q796" i="18"/>
  <c r="P135" i="7941"/>
  <c r="Q793" i="18"/>
  <c r="P719" i="7941"/>
  <c r="Q1221" i="18"/>
  <c r="Q28" i="7941"/>
  <c r="P342" i="7941"/>
  <c r="Q18" i="7941"/>
  <c r="P33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N908" i="7941"/>
  <c r="O594" i="7941"/>
  <c r="O613" i="7941"/>
  <c r="N927" i="7941"/>
  <c r="O605" i="7941"/>
  <c r="N919" i="7941"/>
  <c r="N903" i="7941"/>
  <c r="O589" i="7941"/>
  <c r="O592" i="7941"/>
  <c r="N906" i="7941"/>
  <c r="O606" i="7941"/>
  <c r="N920" i="7941"/>
  <c r="Q35" i="7941"/>
  <c r="P349" i="7941"/>
  <c r="Q13" i="7941"/>
  <c r="P327" i="7941"/>
  <c r="P723" i="7941"/>
  <c r="Q1225" i="18"/>
  <c r="P725" i="7941"/>
  <c r="Q1227" i="18"/>
  <c r="P736" i="7941"/>
  <c r="Q1238" i="18"/>
  <c r="P127" i="7941"/>
  <c r="Q785" i="18"/>
  <c r="P157" i="7941"/>
  <c r="Q815" i="18"/>
  <c r="Q42" i="7941"/>
  <c r="P356" i="7941"/>
  <c r="Q21" i="7941"/>
  <c r="P335" i="7941"/>
  <c r="P329" i="7941"/>
  <c r="Q15" i="7941"/>
  <c r="P732" i="7941"/>
  <c r="Q1234" i="18"/>
  <c r="Q1157" i="18"/>
  <c r="Q895" i="18" s="1"/>
  <c r="Q133" i="7941" s="1"/>
  <c r="P123" i="7941"/>
  <c r="Q781" i="18"/>
  <c r="P148" i="7941"/>
  <c r="Q806" i="18"/>
  <c r="P720" i="7941"/>
  <c r="Q1222" i="18"/>
  <c r="Q1177" i="18"/>
  <c r="Q915" i="18" s="1"/>
  <c r="Q153" i="7941" s="1"/>
  <c r="P729" i="7941"/>
  <c r="Q1231" i="18"/>
  <c r="P347" i="7941"/>
  <c r="Q33" i="7941"/>
  <c r="Q1154" i="18"/>
  <c r="Q892" i="18" s="1"/>
  <c r="Q130" i="7941" s="1"/>
  <c r="Q1140" i="18"/>
  <c r="Q878" i="18" s="1"/>
  <c r="O1565" i="18"/>
  <c r="O1562" i="18"/>
  <c r="O1560" i="18"/>
  <c r="O1581" i="18"/>
  <c r="O1580" i="18"/>
  <c r="O1568" i="18"/>
  <c r="O1584" i="18"/>
  <c r="O1572" i="18"/>
  <c r="O1573" i="18"/>
  <c r="O1576" i="18"/>
  <c r="O1301" i="18"/>
  <c r="O1309" i="18"/>
  <c r="O1297" i="18"/>
  <c r="Q1145" i="18"/>
  <c r="Q883" i="18" s="1"/>
  <c r="Q1142" i="18"/>
  <c r="Q880" i="18" s="1"/>
  <c r="Q346" i="7941"/>
  <c r="Q1156" i="18"/>
  <c r="Q894" i="18" s="1"/>
  <c r="Q132" i="7941" s="1"/>
  <c r="Q1146" i="18"/>
  <c r="Q884" i="18" s="1"/>
  <c r="O699" i="7941"/>
  <c r="P1201" i="18"/>
  <c r="O610" i="7941"/>
  <c r="N924" i="7941"/>
  <c r="Q1165" i="18"/>
  <c r="Q903" i="18" s="1"/>
  <c r="Q141" i="7941" s="1"/>
  <c r="Q1183" i="18"/>
  <c r="Q921" i="18" s="1"/>
  <c r="Q159" i="7941" s="1"/>
  <c r="Q36" i="7941"/>
  <c r="P350" i="7941"/>
  <c r="Q27" i="7941"/>
  <c r="P341" i="7941"/>
  <c r="Q24" i="7941"/>
  <c r="P338" i="7941"/>
  <c r="Q371" i="7941"/>
  <c r="Q116" i="7941" l="1"/>
  <c r="Q122" i="7941"/>
  <c r="Q121" i="7941"/>
  <c r="Q117" i="7941"/>
  <c r="Q118" i="7941"/>
  <c r="Q119" i="7941"/>
  <c r="Q125" i="7941"/>
  <c r="T1980" i="7949"/>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35" i="7941"/>
  <c r="Q356" i="7941"/>
  <c r="Q349" i="7941"/>
  <c r="R802" i="18"/>
  <c r="Q338" i="7941"/>
  <c r="Q341" i="7941"/>
  <c r="Q350" i="7941"/>
  <c r="R788" i="18"/>
  <c r="Q347" i="7941"/>
  <c r="R811" i="18"/>
  <c r="Q354" i="7941"/>
  <c r="R797" i="18"/>
  <c r="R817" i="18"/>
  <c r="R799" i="18"/>
  <c r="P595" i="7941"/>
  <c r="O909" i="7941"/>
  <c r="R790" i="18"/>
  <c r="Q1597" i="18"/>
  <c r="Q1335" i="18" s="1"/>
  <c r="Q729" i="7941" s="1"/>
  <c r="Q1588" i="18"/>
  <c r="Q1326" i="18" s="1"/>
  <c r="Q720" i="7941" s="1"/>
  <c r="Q1172" i="18"/>
  <c r="Q910" i="18" s="1"/>
  <c r="Q148" i="7941" s="1"/>
  <c r="Q1147" i="18"/>
  <c r="Q885" i="18" s="1"/>
  <c r="Q19" i="7941"/>
  <c r="P333" i="794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783" i="18"/>
  <c r="R804" i="18"/>
  <c r="P737" i="7941"/>
  <c r="Q1239" i="18"/>
  <c r="O1316" i="18"/>
  <c r="O1302" i="18"/>
  <c r="O1299" i="18"/>
  <c r="O1315" i="18"/>
  <c r="O1323" i="18"/>
  <c r="O1304" i="18"/>
  <c r="O1312" i="18"/>
  <c r="O1307" i="18"/>
  <c r="O1308" i="18"/>
  <c r="P1567" i="18"/>
  <c r="O691" i="7941"/>
  <c r="P1193" i="18"/>
  <c r="O703" i="7941"/>
  <c r="P1205" i="18"/>
  <c r="O695" i="7941"/>
  <c r="P1197" i="18"/>
  <c r="O1314" i="18"/>
  <c r="O1311" i="18"/>
  <c r="O1310" i="18"/>
  <c r="O1322" i="18"/>
  <c r="O1306" i="18"/>
  <c r="O1318" i="18"/>
  <c r="O1319" i="18"/>
  <c r="O1298" i="18"/>
  <c r="O1300" i="18"/>
  <c r="O1303"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Q123" i="7941" l="1"/>
  <c r="U2089" i="7949"/>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697" i="7941"/>
  <c r="P1199" i="18"/>
  <c r="O694" i="7941"/>
  <c r="P1196" i="18"/>
  <c r="O692" i="7941"/>
  <c r="P1194" i="18"/>
  <c r="O700" i="7941"/>
  <c r="P1202" i="18"/>
  <c r="O705" i="7941"/>
  <c r="P1207" i="18"/>
  <c r="O708" i="7941"/>
  <c r="P1210" i="18"/>
  <c r="O905" i="7941"/>
  <c r="P591" i="7941"/>
  <c r="P599" i="7941"/>
  <c r="O913" i="7941"/>
  <c r="O901" i="7941"/>
  <c r="P587" i="7941"/>
  <c r="O702" i="7941"/>
  <c r="P1204" i="18"/>
  <c r="O706" i="7941"/>
  <c r="P1208" i="18"/>
  <c r="O698" i="7941"/>
  <c r="P1200" i="18"/>
  <c r="O717" i="7941"/>
  <c r="P1219" i="18"/>
  <c r="O693" i="7941"/>
  <c r="P1195" i="18"/>
  <c r="O696" i="7941"/>
  <c r="P1198"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63" i="18"/>
  <c r="P1571" i="18"/>
  <c r="P1559" i="18"/>
  <c r="P1305" i="18"/>
  <c r="O701" i="7941"/>
  <c r="P1203"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O911" i="7941"/>
  <c r="P597" i="7941"/>
  <c r="P699" i="7941"/>
  <c r="Q1201" i="18"/>
  <c r="P600" i="7941"/>
  <c r="O914" i="7941"/>
  <c r="P612" i="7941"/>
  <c r="O926" i="7941"/>
  <c r="P608" i="7941"/>
  <c r="O922" i="7941"/>
  <c r="P1582" i="18"/>
  <c r="Q947" i="7941"/>
  <c r="P1577" i="18"/>
  <c r="P1569" i="18"/>
  <c r="P1297" i="18"/>
  <c r="P1309" i="18"/>
  <c r="P1301" i="18"/>
  <c r="P1572" i="18"/>
  <c r="P1584" i="18"/>
  <c r="P1580" i="18"/>
  <c r="P1581" i="18"/>
  <c r="P610" i="7941"/>
  <c r="O924" i="7941"/>
  <c r="P1321" i="18"/>
  <c r="P1578" i="18"/>
  <c r="P1564" i="18"/>
  <c r="P1561" i="18"/>
  <c r="P1585" i="18"/>
  <c r="P1566" i="18"/>
  <c r="P1574" i="18"/>
  <c r="P1570" i="18"/>
  <c r="P1576" i="18"/>
  <c r="P1573" i="18"/>
  <c r="P1568" i="18"/>
  <c r="P1560" i="18"/>
  <c r="P1562" i="18"/>
  <c r="P1565" i="18"/>
  <c r="P1313" i="18"/>
  <c r="P1317" i="18"/>
  <c r="P609" i="7941"/>
  <c r="O923" i="7941"/>
  <c r="O920" i="7941"/>
  <c r="P606" i="7941"/>
  <c r="O906" i="7941"/>
  <c r="P592" i="7941"/>
  <c r="P589" i="7941"/>
  <c r="O903" i="7941"/>
  <c r="O927" i="7941"/>
  <c r="P613" i="7941"/>
  <c r="P594" i="7941"/>
  <c r="O908" i="7941"/>
  <c r="P602" i="7941"/>
  <c r="O916" i="7941"/>
  <c r="O912" i="7941"/>
  <c r="P598" i="7941"/>
  <c r="P604" i="7941"/>
  <c r="O918" i="7941"/>
  <c r="P601" i="7941"/>
  <c r="O915" i="7941"/>
  <c r="P596" i="7941"/>
  <c r="O910" i="7941"/>
  <c r="P588" i="7941"/>
  <c r="O902" i="7941"/>
  <c r="P590" i="7941"/>
  <c r="O904" i="7941"/>
  <c r="O907" i="7941"/>
  <c r="P593"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03" i="18"/>
  <c r="P1300" i="18"/>
  <c r="P1298" i="18"/>
  <c r="P1306" i="18"/>
  <c r="P1311" i="18"/>
  <c r="P1314" i="18"/>
  <c r="P715" i="7941"/>
  <c r="Q1217" i="18"/>
  <c r="P1319" i="18"/>
  <c r="P1318" i="18"/>
  <c r="P1322" i="18"/>
  <c r="P1310" i="18"/>
  <c r="P1307" i="18"/>
  <c r="P1315" i="18"/>
  <c r="Q595" i="7941"/>
  <c r="P909" i="7941"/>
  <c r="P711" i="7941"/>
  <c r="Q1213" i="18"/>
  <c r="P707" i="7941"/>
  <c r="Q1209" i="18"/>
  <c r="P1308" i="18"/>
  <c r="P1312" i="18"/>
  <c r="P1304" i="18"/>
  <c r="P1323" i="18"/>
  <c r="P1299" i="18"/>
  <c r="P1302" i="18"/>
  <c r="P1316" i="18"/>
  <c r="P695" i="7941"/>
  <c r="Q1197" i="18"/>
  <c r="P703" i="7941"/>
  <c r="Q1205" i="18"/>
  <c r="P691" i="7941"/>
  <c r="Q1193" i="18"/>
  <c r="P1320" i="18"/>
  <c r="Q1567" i="18"/>
  <c r="Q1305" i="18" s="1"/>
  <c r="Q699" i="7941" l="1"/>
  <c r="Q1559" i="18"/>
  <c r="Q1297" i="18" s="1"/>
  <c r="Q1571" i="18"/>
  <c r="Q1309" i="18" s="1"/>
  <c r="Q703" i="7941" s="1"/>
  <c r="Q1563" i="18"/>
  <c r="Q1301" i="18" s="1"/>
  <c r="P710" i="7941"/>
  <c r="Q1212" i="18"/>
  <c r="P696" i="7941"/>
  <c r="Q1198" i="18"/>
  <c r="P693" i="7941"/>
  <c r="Q1195" i="18"/>
  <c r="P717" i="7941"/>
  <c r="Q1219" i="18"/>
  <c r="P698" i="7941"/>
  <c r="Q1200" i="18"/>
  <c r="P706" i="7941"/>
  <c r="Q1208" i="18"/>
  <c r="P702" i="7941"/>
  <c r="Q1204" i="18"/>
  <c r="Q603" i="7941"/>
  <c r="P917" i="7941"/>
  <c r="Q607" i="7941"/>
  <c r="P921" i="7941"/>
  <c r="Q1583" i="18"/>
  <c r="Q1321" i="18" s="1"/>
  <c r="Q715" i="7941" s="1"/>
  <c r="P714" i="7941"/>
  <c r="Q1216" i="18"/>
  <c r="Q587" i="7941"/>
  <c r="P901" i="7941"/>
  <c r="P913" i="7941"/>
  <c r="Q599" i="7941"/>
  <c r="Q591" i="7941"/>
  <c r="P905" i="7941"/>
  <c r="Q1575" i="18"/>
  <c r="Q1313" i="18" s="1"/>
  <c r="Q707" i="7941" s="1"/>
  <c r="Q1579" i="18"/>
  <c r="Q1317" i="18" s="1"/>
  <c r="Q711" i="7941" s="1"/>
  <c r="P709" i="7941"/>
  <c r="Q1211" i="18"/>
  <c r="P701" i="7941"/>
  <c r="Q1203" i="18"/>
  <c r="P704" i="7941"/>
  <c r="Q1206" i="18"/>
  <c r="P716" i="7941"/>
  <c r="Q1218" i="18"/>
  <c r="P712" i="7941"/>
  <c r="Q1214" i="18"/>
  <c r="P713" i="7941"/>
  <c r="Q1215" i="18"/>
  <c r="Q611" i="7941"/>
  <c r="P925" i="7941"/>
  <c r="P708" i="7941"/>
  <c r="Q1210" i="18"/>
  <c r="P705" i="7941"/>
  <c r="Q1207" i="18"/>
  <c r="P700" i="7941"/>
  <c r="Q1202" i="18"/>
  <c r="P692" i="7941"/>
  <c r="Q1194" i="18"/>
  <c r="P694" i="7941"/>
  <c r="Q1196" i="18"/>
  <c r="P697" i="7941"/>
  <c r="Q1199" i="18"/>
  <c r="Q691" i="7941" l="1"/>
  <c r="Q695" i="7941"/>
  <c r="Q913" i="7941"/>
  <c r="R1217" i="18"/>
  <c r="Q925" i="7941"/>
  <c r="Q1562" i="18"/>
  <c r="Q1300" i="18" s="1"/>
  <c r="Q1560" i="18"/>
  <c r="Q1298" i="18" s="1"/>
  <c r="Q1573" i="18"/>
  <c r="Q1311" i="18" s="1"/>
  <c r="Q705" i="7941" s="1"/>
  <c r="Q612" i="7941"/>
  <c r="P926" i="7941"/>
  <c r="Q593" i="7941"/>
  <c r="P907" i="7941"/>
  <c r="Q590" i="7941"/>
  <c r="P904" i="7941"/>
  <c r="Q588" i="7941"/>
  <c r="P902" i="7941"/>
  <c r="P910" i="7941"/>
  <c r="Q596" i="7941"/>
  <c r="P915" i="7941"/>
  <c r="Q601" i="7941"/>
  <c r="Q604" i="7941"/>
  <c r="P918" i="7941"/>
  <c r="Q1581" i="18"/>
  <c r="Q1319" i="18" s="1"/>
  <c r="Q713" i="7941" s="1"/>
  <c r="Q1580" i="18"/>
  <c r="Q1318" i="18" s="1"/>
  <c r="Q712" i="7941" s="1"/>
  <c r="Q1584" i="18"/>
  <c r="Q1322" i="18" s="1"/>
  <c r="Q716" i="7941" s="1"/>
  <c r="Q1572" i="18"/>
  <c r="Q1310" i="18" s="1"/>
  <c r="Q704" i="7941" s="1"/>
  <c r="Q1569" i="18"/>
  <c r="Q1307" i="18" s="1"/>
  <c r="Q1577" i="18"/>
  <c r="Q1315" i="18" s="1"/>
  <c r="Q709" i="7941" s="1"/>
  <c r="R1213" i="18"/>
  <c r="R1209" i="18"/>
  <c r="Q1582" i="18"/>
  <c r="Q1320" i="18" s="1"/>
  <c r="Q714" i="7941" s="1"/>
  <c r="Q921" i="7941"/>
  <c r="Q917" i="7941"/>
  <c r="Q1570" i="18"/>
  <c r="Q1308" i="18" s="1"/>
  <c r="Q702" i="7941" s="1"/>
  <c r="Q1574" i="18"/>
  <c r="Q1312" i="18" s="1"/>
  <c r="Q706" i="7941" s="1"/>
  <c r="Q1566" i="18"/>
  <c r="Q1304" i="18" s="1"/>
  <c r="Q1585" i="18"/>
  <c r="Q1323" i="18" s="1"/>
  <c r="Q717" i="7941" s="1"/>
  <c r="Q1561" i="18"/>
  <c r="Q1299" i="18" s="1"/>
  <c r="Q1564" i="18"/>
  <c r="Q1302" i="18" s="1"/>
  <c r="Q1578" i="18"/>
  <c r="Q1316" i="18" s="1"/>
  <c r="Q710" i="7941" s="1"/>
  <c r="R1205" i="18"/>
  <c r="Q1565" i="18"/>
  <c r="Q1303" i="18" s="1"/>
  <c r="Q1568" i="18"/>
  <c r="Q1306" i="18" s="1"/>
  <c r="Q1576" i="18"/>
  <c r="Q1314" i="18" s="1"/>
  <c r="Q708" i="7941" s="1"/>
  <c r="Q609" i="7941"/>
  <c r="P923" i="7941"/>
  <c r="Q608" i="7941"/>
  <c r="P922" i="7941"/>
  <c r="Q600" i="7941"/>
  <c r="P914" i="7941"/>
  <c r="P911" i="7941"/>
  <c r="Q597" i="7941"/>
  <c r="P919" i="7941"/>
  <c r="Q605" i="7941"/>
  <c r="P924" i="7941"/>
  <c r="Q610" i="7941"/>
  <c r="Q598" i="7941"/>
  <c r="P912" i="7941"/>
  <c r="Q602" i="7941"/>
  <c r="P916" i="7941"/>
  <c r="Q594" i="7941"/>
  <c r="P908" i="7941"/>
  <c r="Q613" i="7941"/>
  <c r="P927" i="7941"/>
  <c r="P903" i="7941"/>
  <c r="Q589" i="7941"/>
  <c r="P906" i="7941"/>
  <c r="Q592" i="7941"/>
  <c r="Q606" i="7941"/>
  <c r="P920" i="7941"/>
  <c r="Q697" i="7941" l="1"/>
  <c r="Q698" i="7941"/>
  <c r="Q694" i="7941"/>
  <c r="Q701" i="7941"/>
  <c r="Q911" i="7941" s="1"/>
  <c r="Q692" i="7941"/>
  <c r="Q700" i="7941"/>
  <c r="Q696" i="7941"/>
  <c r="Q693" i="7941"/>
  <c r="Q914" i="7941"/>
  <c r="Q922" i="7941"/>
  <c r="Q923" i="7941"/>
  <c r="R1204" i="18"/>
  <c r="R1216" i="18"/>
  <c r="R1203"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2436" i="7950" l="1"/>
  <c r="F600" i="7950"/>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G2436" i="7950"/>
  <c r="H2390"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I2390"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114" i="7950" s="1"/>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I708" i="7950"/>
  <c r="J662" i="7950"/>
  <c r="I1086" i="7950"/>
  <c r="J1040" i="7950"/>
  <c r="I978" i="7950"/>
  <c r="J932" i="7950"/>
  <c r="I1302" i="7950"/>
  <c r="J1256" i="7950"/>
  <c r="I1464" i="7950"/>
  <c r="J1418" i="7950"/>
  <c r="I1734" i="7950"/>
  <c r="J1688" i="7950"/>
  <c r="I600" i="7950"/>
  <c r="J554" i="7950"/>
  <c r="H762" i="7950"/>
  <c r="I716" i="7950"/>
  <c r="H1356" i="7950"/>
  <c r="I1310" i="7950"/>
  <c r="H816" i="7950"/>
  <c r="I770" i="7950"/>
  <c r="I492" i="7950"/>
  <c r="J446" i="7950"/>
  <c r="H1248" i="7950"/>
  <c r="I1202" i="7950"/>
  <c r="H2652" i="7950"/>
  <c r="I2606" i="7950"/>
  <c r="H2058" i="7950"/>
  <c r="I2012" i="7950"/>
  <c r="I222" i="7950"/>
  <c r="J176" i="7950"/>
  <c r="H2544" i="7950"/>
  <c r="I2498" i="7950"/>
  <c r="I330"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I16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J114" i="7950" s="1"/>
  <c r="I1788" i="7950"/>
  <c r="I1140" i="7950"/>
  <c r="I1842" i="7950"/>
  <c r="I60" i="7950"/>
  <c r="J60" i="7950"/>
  <c r="K14" i="7950"/>
  <c r="J1410" i="7950"/>
  <c r="K1364" i="7950"/>
  <c r="I1032" i="7950"/>
  <c r="J986" i="7950"/>
  <c r="I546" i="7950"/>
  <c r="J500" i="7950"/>
  <c r="I2382" i="7950"/>
  <c r="J2336" i="7950"/>
  <c r="I1572" i="7950"/>
  <c r="J1526" i="7950"/>
  <c r="I2274" i="7950"/>
  <c r="J2228" i="7950"/>
  <c r="J708" i="7950"/>
  <c r="K662" i="7950"/>
  <c r="J1518" i="7950"/>
  <c r="K1472" i="7950"/>
  <c r="I1896" i="7950"/>
  <c r="J1850" i="7950"/>
  <c r="I654" i="7950"/>
  <c r="J608" i="7950"/>
  <c r="I2598" i="7950"/>
  <c r="J2552" i="7950"/>
  <c r="J870" i="7950"/>
  <c r="K824" i="7950"/>
  <c r="J168" i="7950"/>
  <c r="K122" i="7950"/>
  <c r="I1194" i="7950"/>
  <c r="J1148" i="7950"/>
  <c r="I1680" i="7950"/>
  <c r="J1634" i="7950"/>
  <c r="J438" i="7950"/>
  <c r="K392" i="7950"/>
  <c r="J1788" i="7950"/>
  <c r="K1742" i="7950"/>
  <c r="J2004" i="7950"/>
  <c r="K1958" i="7950"/>
  <c r="I2112" i="7950"/>
  <c r="J2066" i="7950"/>
  <c r="J330" i="7950"/>
  <c r="K284" i="7950"/>
  <c r="J222" i="7950"/>
  <c r="K176" i="7950"/>
  <c r="I2652" i="7950"/>
  <c r="J2606" i="7950"/>
  <c r="I1248" i="7950"/>
  <c r="J1202" i="7950"/>
  <c r="I816" i="7950"/>
  <c r="J770" i="7950"/>
  <c r="I1356" i="7950"/>
  <c r="J1310" i="7950"/>
  <c r="J600" i="7950"/>
  <c r="K554" i="7950"/>
  <c r="J1734" i="7950"/>
  <c r="K1688" i="7950"/>
  <c r="J1950" i="7950"/>
  <c r="K1904" i="7950"/>
  <c r="J978" i="7950"/>
  <c r="K932" i="7950"/>
  <c r="I2490" i="7950"/>
  <c r="J2444" i="7950"/>
  <c r="J2220" i="7950"/>
  <c r="K2174" i="7950"/>
  <c r="J2166" i="7950"/>
  <c r="K2120" i="7950"/>
  <c r="I276" i="7950"/>
  <c r="J230" i="7950"/>
  <c r="J2328" i="7950"/>
  <c r="K2282" i="7950"/>
  <c r="I384" i="7950"/>
  <c r="J338" i="7950"/>
  <c r="J2436" i="7950"/>
  <c r="K2390" i="7950"/>
  <c r="J1140" i="7950"/>
  <c r="K1094" i="7950"/>
  <c r="I1626" i="7950"/>
  <c r="J1580" i="7950"/>
  <c r="I2544" i="7950"/>
  <c r="J2498" i="7950"/>
  <c r="I2058" i="7950"/>
  <c r="J2012" i="7950"/>
  <c r="J49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497" i="7949" s="1"/>
  <c r="I2503" i="7949"/>
  <c r="J2503" i="7949" s="1"/>
  <c r="I1639" i="7949"/>
  <c r="I1685" i="7949" s="1"/>
  <c r="H821" i="7949"/>
  <c r="G276" i="7942"/>
  <c r="G380" i="7942" s="1"/>
  <c r="Q380" i="7942" s="1"/>
  <c r="G1243" i="18"/>
  <c r="G637" i="7941" s="1"/>
  <c r="I1415" i="7949"/>
  <c r="J1369" i="7949"/>
  <c r="I1909" i="7949"/>
  <c r="H1955" i="7949"/>
  <c r="I1693" i="7949"/>
  <c r="H1739" i="7949"/>
  <c r="H713" i="7949"/>
  <c r="I667" i="7949"/>
  <c r="H2495" i="7949"/>
  <c r="I2449" i="7949"/>
  <c r="H1577" i="7949"/>
  <c r="I1531" i="7949"/>
  <c r="I2225" i="7949"/>
  <c r="J2179" i="7949"/>
  <c r="I1145" i="7949"/>
  <c r="J1099" i="7949"/>
  <c r="H2603" i="7949"/>
  <c r="I2557" i="7949"/>
  <c r="H1901" i="7949"/>
  <c r="I1855" i="7949"/>
  <c r="I605" i="7949"/>
  <c r="J559" i="7949"/>
  <c r="I1523" i="7949"/>
  <c r="J1477" i="7949"/>
  <c r="H2657" i="7949"/>
  <c r="I2611" i="7949"/>
  <c r="I389"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H659" i="7949"/>
  <c r="I613" i="7949"/>
  <c r="U1825" i="7949"/>
  <c r="V313" i="7949"/>
  <c r="U1609" i="7949"/>
  <c r="U1231" i="7949"/>
  <c r="U1663" i="7949"/>
  <c r="H281" i="7949"/>
  <c r="I235" i="7949"/>
  <c r="H1253" i="7949"/>
  <c r="I1207" i="7949"/>
  <c r="H2171" i="7949"/>
  <c r="I2125" i="7949"/>
  <c r="H335" i="7949"/>
  <c r="I289" i="7949"/>
  <c r="I1469" i="7949"/>
  <c r="J1423" i="7949"/>
  <c r="H227" i="7949"/>
  <c r="I181" i="7949"/>
  <c r="I2711" i="7949"/>
  <c r="J2665" i="7949"/>
  <c r="H1793" i="7949"/>
  <c r="I1747" i="7949"/>
  <c r="H875" i="7949"/>
  <c r="I829" i="7949"/>
  <c r="I2279" i="7949"/>
  <c r="J2233" i="7949"/>
  <c r="I821" i="7949"/>
  <c r="J775" i="7949"/>
  <c r="J929"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K114" i="7950" s="1"/>
  <c r="J924" i="7950"/>
  <c r="K60" i="7950"/>
  <c r="L14" i="7950"/>
  <c r="K1410" i="7950"/>
  <c r="L1364" i="7950"/>
  <c r="J1032" i="7950"/>
  <c r="K986" i="7950"/>
  <c r="J654" i="7950"/>
  <c r="K608" i="7950"/>
  <c r="K1518" i="7950"/>
  <c r="L1472" i="7950"/>
  <c r="J2274" i="7950"/>
  <c r="K2228" i="7950"/>
  <c r="J2382" i="7950"/>
  <c r="K2336" i="7950"/>
  <c r="J2598" i="7950"/>
  <c r="K2552" i="7950"/>
  <c r="J1896" i="7950"/>
  <c r="K1850" i="7950"/>
  <c r="K708" i="7950"/>
  <c r="L662" i="7950"/>
  <c r="J1572" i="7950"/>
  <c r="K1526" i="7950"/>
  <c r="J546" i="7950"/>
  <c r="K500" i="7950"/>
  <c r="K1302" i="7950"/>
  <c r="L1256" i="7950"/>
  <c r="K1842" i="7950"/>
  <c r="L1796" i="7950"/>
  <c r="K492"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K222" i="7950"/>
  <c r="L176" i="7950"/>
  <c r="J2112" i="7950"/>
  <c r="K2066" i="7950"/>
  <c r="K2004" i="7950"/>
  <c r="L1958" i="7950"/>
  <c r="K438" i="7950"/>
  <c r="L392" i="7950"/>
  <c r="K168" i="7950"/>
  <c r="L122" i="7950"/>
  <c r="K1086" i="7950"/>
  <c r="L1040" i="7950"/>
  <c r="K1464" i="7950"/>
  <c r="L1418" i="7950"/>
  <c r="J762" i="7950"/>
  <c r="K716" i="7950"/>
  <c r="J2058" i="7950"/>
  <c r="K2012" i="7950"/>
  <c r="J1626" i="7950"/>
  <c r="K1580" i="7950"/>
  <c r="K1140" i="7950"/>
  <c r="L1094" i="7950"/>
  <c r="J384" i="7950"/>
  <c r="K338" i="7950"/>
  <c r="J276" i="7950"/>
  <c r="K230" i="7950"/>
  <c r="K2220" i="7950"/>
  <c r="L2174" i="7950"/>
  <c r="J2490" i="7950"/>
  <c r="K2444" i="7950"/>
  <c r="K1950" i="7950"/>
  <c r="L1904" i="7950"/>
  <c r="K600" i="7950"/>
  <c r="L554" i="7950"/>
  <c r="J1356" i="7950"/>
  <c r="K1310" i="7950"/>
  <c r="J2652" i="7950"/>
  <c r="K2606" i="7950"/>
  <c r="K330"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J497" i="7949" s="1"/>
  <c r="I2549" i="7949"/>
  <c r="J1639" i="7949"/>
  <c r="J1685" i="7949" s="1"/>
  <c r="G1242" i="18"/>
  <c r="G275" i="7942"/>
  <c r="N57" i="1"/>
  <c r="J1415" i="7949"/>
  <c r="K1369" i="7949"/>
  <c r="I1955" i="7949"/>
  <c r="J1909" i="7949"/>
  <c r="I1739" i="7949"/>
  <c r="J1693" i="7949"/>
  <c r="J667" i="7949"/>
  <c r="I713" i="7949"/>
  <c r="I1631" i="7949"/>
  <c r="J1585" i="7949"/>
  <c r="I551" i="7949"/>
  <c r="J505" i="7949"/>
  <c r="J2549" i="7949"/>
  <c r="K2503" i="7949"/>
  <c r="J2279" i="7949"/>
  <c r="K2233" i="7949"/>
  <c r="I1793" i="7949"/>
  <c r="J1747" i="7949"/>
  <c r="J2711" i="7949"/>
  <c r="K2665" i="7949"/>
  <c r="I335" i="7949"/>
  <c r="J289" i="7949"/>
  <c r="I281" i="7949"/>
  <c r="J235" i="7949"/>
  <c r="J983" i="7949"/>
  <c r="K937" i="7949"/>
  <c r="J1091" i="7949"/>
  <c r="K1045" i="7949"/>
  <c r="J2287" i="7949"/>
  <c r="I2333" i="7949"/>
  <c r="K2706" i="7950"/>
  <c r="L2660" i="7950"/>
  <c r="I1847" i="7949"/>
  <c r="J1801" i="7949"/>
  <c r="J2387" i="7949"/>
  <c r="K2341" i="7949"/>
  <c r="J2063" i="7949"/>
  <c r="K2017" i="7949"/>
  <c r="J389"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I227" i="7949"/>
  <c r="J181" i="7949"/>
  <c r="J1469" i="7949"/>
  <c r="K1423" i="7949"/>
  <c r="I2171" i="7949"/>
  <c r="J2125" i="7949"/>
  <c r="I1253" i="7949"/>
  <c r="J1207" i="7949"/>
  <c r="I659" i="7949"/>
  <c r="J613" i="7949"/>
  <c r="I1307" i="7949"/>
  <c r="J1261" i="7949"/>
  <c r="J767" i="7949"/>
  <c r="K721" i="7949"/>
  <c r="J2441" i="7949"/>
  <c r="K2395" i="7949"/>
  <c r="I1361" i="7949"/>
  <c r="J1315" i="7949"/>
  <c r="I2657" i="7949"/>
  <c r="J2611" i="7949"/>
  <c r="J605"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L114" i="7950" s="1"/>
  <c r="L60" i="7950"/>
  <c r="M14" i="7950"/>
  <c r="L1410" i="7950"/>
  <c r="M1364" i="7950"/>
  <c r="K1032" i="7950"/>
  <c r="L986" i="7950"/>
  <c r="K1572" i="7950"/>
  <c r="L1526" i="7950"/>
  <c r="K1896" i="7950"/>
  <c r="L1850" i="7950"/>
  <c r="K2382" i="7950"/>
  <c r="L2336" i="7950"/>
  <c r="L1518" i="7950"/>
  <c r="M1472" i="7950"/>
  <c r="K546" i="7950"/>
  <c r="L500" i="7950"/>
  <c r="L708" i="7950"/>
  <c r="M662" i="7950"/>
  <c r="K2598" i="7950"/>
  <c r="L2552" i="7950"/>
  <c r="K2274" i="7950"/>
  <c r="L2228" i="7950"/>
  <c r="K654" i="7950"/>
  <c r="L608" i="7950"/>
  <c r="K1194" i="7950"/>
  <c r="L1148" i="7950"/>
  <c r="K2652" i="7950"/>
  <c r="L2606" i="7950"/>
  <c r="K1356" i="7950"/>
  <c r="L1310" i="7950"/>
  <c r="L1950" i="7950"/>
  <c r="M1904" i="7950"/>
  <c r="L2220" i="7950"/>
  <c r="M2174" i="7950"/>
  <c r="K384" i="7950"/>
  <c r="L338" i="7950"/>
  <c r="K1626" i="7950"/>
  <c r="L1580" i="7950"/>
  <c r="K2058" i="7950"/>
  <c r="L2012" i="7950"/>
  <c r="L1464" i="7950"/>
  <c r="M1418" i="7950"/>
  <c r="L168" i="7950"/>
  <c r="M122" i="7950"/>
  <c r="L438" i="7950"/>
  <c r="M392" i="7950"/>
  <c r="L2004" i="7950"/>
  <c r="M1958" i="7950"/>
  <c r="L222" i="7950"/>
  <c r="M176" i="7950"/>
  <c r="K816" i="7950"/>
  <c r="L770" i="7950"/>
  <c r="L1734" i="7950"/>
  <c r="M1688" i="7950"/>
  <c r="L924" i="7950"/>
  <c r="M878" i="7950"/>
  <c r="L2328" i="7950"/>
  <c r="M2282" i="7950"/>
  <c r="K2544" i="7950"/>
  <c r="L2498" i="7950"/>
  <c r="L492" i="7950"/>
  <c r="M446" i="7950"/>
  <c r="L870" i="7950"/>
  <c r="M824" i="7950"/>
  <c r="K1680" i="7950"/>
  <c r="L1634" i="7950"/>
  <c r="L1788" i="7950"/>
  <c r="M1742" i="7950"/>
  <c r="L330" i="7950"/>
  <c r="M284" i="7950"/>
  <c r="L600" i="7950"/>
  <c r="M554" i="7950"/>
  <c r="K2490" i="7950"/>
  <c r="L2444" i="7950"/>
  <c r="K276" i="7950"/>
  <c r="L230" i="7950"/>
  <c r="L1140" i="7950"/>
  <c r="M1094" i="7950"/>
  <c r="K762"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497" i="7949" s="1"/>
  <c r="K1639" i="7949"/>
  <c r="L1639" i="7949" s="1"/>
  <c r="G274" i="7942"/>
  <c r="G379" i="7942"/>
  <c r="Q379" i="7942" s="1"/>
  <c r="Q378" i="7942" s="1"/>
  <c r="G1241" i="18"/>
  <c r="G636" i="7941"/>
  <c r="G635" i="7941" s="1"/>
  <c r="K1415" i="7949"/>
  <c r="L1369" i="7949"/>
  <c r="J1955" i="7949"/>
  <c r="K1909" i="7949"/>
  <c r="J1739" i="7949"/>
  <c r="K1693" i="7949"/>
  <c r="J713" i="7949"/>
  <c r="K667" i="7949"/>
  <c r="K1037" i="7949"/>
  <c r="L991" i="7949"/>
  <c r="J2495" i="7949"/>
  <c r="K2449" i="7949"/>
  <c r="K2225" i="7949"/>
  <c r="L2179" i="7949"/>
  <c r="J2657" i="7949"/>
  <c r="K2611" i="7949"/>
  <c r="K2441" i="7949"/>
  <c r="L2395" i="7949"/>
  <c r="J659" i="7949"/>
  <c r="K613" i="7949"/>
  <c r="J2171" i="7949"/>
  <c r="K2125" i="7949"/>
  <c r="K2117" i="7949"/>
  <c r="L2071" i="7949"/>
  <c r="L929" i="7949"/>
  <c r="M883" i="7949"/>
  <c r="J1199" i="7949"/>
  <c r="K1153" i="7949"/>
  <c r="J2009" i="7949"/>
  <c r="K1963" i="7949"/>
  <c r="J1577" i="7949"/>
  <c r="K1531" i="7949"/>
  <c r="J2603" i="7949"/>
  <c r="K2557" i="7949"/>
  <c r="K389" i="7949"/>
  <c r="L343" i="7949"/>
  <c r="K2387" i="7949"/>
  <c r="L2341" i="7949"/>
  <c r="K983" i="7949"/>
  <c r="L937" i="7949"/>
  <c r="K2711" i="7949"/>
  <c r="L2665" i="7949"/>
  <c r="K2279" i="7949"/>
  <c r="L2233" i="7949"/>
  <c r="J551"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K605" i="7949"/>
  <c r="L559" i="7949"/>
  <c r="J1361" i="7949"/>
  <c r="K1315" i="7949"/>
  <c r="K767" i="7949"/>
  <c r="L721" i="7949"/>
  <c r="J1307" i="7949"/>
  <c r="K1261" i="7949"/>
  <c r="J1253" i="7949"/>
  <c r="K1207" i="7949"/>
  <c r="K1469" i="7949"/>
  <c r="L1423" i="7949"/>
  <c r="J227"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J281" i="7949"/>
  <c r="K235" i="7949"/>
  <c r="J3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L654" i="7950"/>
  <c r="M608" i="7950"/>
  <c r="L2598" i="7950"/>
  <c r="M2552" i="7950"/>
  <c r="L546" i="7950"/>
  <c r="M500" i="7950"/>
  <c r="L2382" i="7950"/>
  <c r="M2336" i="7950"/>
  <c r="L1572" i="7950"/>
  <c r="M1526" i="7950"/>
  <c r="M1842" i="7950"/>
  <c r="N1796" i="7950"/>
  <c r="M2166" i="7950"/>
  <c r="N2120" i="7950"/>
  <c r="L2112" i="7950"/>
  <c r="M2066" i="7950"/>
  <c r="L762" i="7950"/>
  <c r="M716" i="7950"/>
  <c r="L276" i="7950"/>
  <c r="M230" i="7950"/>
  <c r="N554" i="7950"/>
  <c r="N284" i="7950"/>
  <c r="L1680" i="7950"/>
  <c r="M1634" i="7950"/>
  <c r="L2544" i="7950"/>
  <c r="M2498" i="7950"/>
  <c r="M2328" i="7950"/>
  <c r="N2282" i="7950"/>
  <c r="M1734" i="7950"/>
  <c r="N1688" i="7950"/>
  <c r="N176" i="7950"/>
  <c r="M438" i="7950"/>
  <c r="N392" i="7950"/>
  <c r="M1464" i="7950"/>
  <c r="N1418" i="7950"/>
  <c r="L2058" i="7950"/>
  <c r="M2012" i="7950"/>
  <c r="L384"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L497" i="7949" s="1"/>
  <c r="G378" i="7942"/>
  <c r="L379" i="7942"/>
  <c r="L378" i="7942" s="1"/>
  <c r="L1415" i="7949"/>
  <c r="M1369" i="7949"/>
  <c r="K1955" i="7949"/>
  <c r="L1909" i="7949"/>
  <c r="K1739" i="7949"/>
  <c r="L1693" i="7949"/>
  <c r="K713" i="7949"/>
  <c r="L667" i="7949"/>
  <c r="W43" i="7949"/>
  <c r="K335" i="7949"/>
  <c r="L289" i="7949"/>
  <c r="L1091" i="7949"/>
  <c r="M1045" i="7949"/>
  <c r="K1847" i="7949"/>
  <c r="L1801" i="7949"/>
  <c r="K1901" i="7949"/>
  <c r="L1855" i="7949"/>
  <c r="L821" i="7949"/>
  <c r="M775" i="7949"/>
  <c r="L1469" i="7949"/>
  <c r="M1423" i="7949"/>
  <c r="K1307" i="7949"/>
  <c r="L1261" i="7949"/>
  <c r="L767" i="7949"/>
  <c r="M721" i="7949"/>
  <c r="K1361" i="7949"/>
  <c r="L1315" i="7949"/>
  <c r="K551" i="7949"/>
  <c r="L505" i="7949"/>
  <c r="L983" i="7949"/>
  <c r="M937" i="7949"/>
  <c r="L2387" i="7949"/>
  <c r="M2341" i="7949"/>
  <c r="L389"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K281" i="7949"/>
  <c r="L235" i="7949"/>
  <c r="M2706" i="7950"/>
  <c r="N2660" i="7950"/>
  <c r="L2063" i="7949"/>
  <c r="M2017" i="7949"/>
  <c r="L1523" i="7949"/>
  <c r="M1477" i="7949"/>
  <c r="K443" i="7949"/>
  <c r="L397" i="7949"/>
  <c r="K875" i="7949"/>
  <c r="L829" i="7949"/>
  <c r="K227" i="7949"/>
  <c r="L181" i="7949"/>
  <c r="K1253" i="7949"/>
  <c r="L1207" i="7949"/>
  <c r="L605"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K659"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M762"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L71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L281" i="7949"/>
  <c r="M235" i="7949"/>
  <c r="L2657" i="7949"/>
  <c r="M2611" i="7949"/>
  <c r="M1685" i="7949"/>
  <c r="N1639" i="7949"/>
  <c r="L2603" i="7949"/>
  <c r="M2557" i="7949"/>
  <c r="N343" i="7949"/>
  <c r="M983" i="7949"/>
  <c r="N937" i="7949"/>
  <c r="L551" i="7949"/>
  <c r="M505" i="7949"/>
  <c r="M767" i="7949"/>
  <c r="N721" i="7949"/>
  <c r="M1469" i="7949"/>
  <c r="N1423" i="7949"/>
  <c r="M821" i="7949"/>
  <c r="N775" i="7949"/>
  <c r="L1847" i="7949"/>
  <c r="M1801" i="7949"/>
  <c r="L335" i="7949"/>
  <c r="M289" i="7949"/>
  <c r="M2225" i="7949"/>
  <c r="N2179" i="7949"/>
  <c r="L659" i="7949"/>
  <c r="M613" i="7949"/>
  <c r="L1199" i="7949"/>
  <c r="M1153" i="7949"/>
  <c r="M2711" i="7949"/>
  <c r="N2665" i="7949"/>
  <c r="L1631" i="7949"/>
  <c r="M1585" i="7949"/>
  <c r="M1145" i="7949"/>
  <c r="N1099" i="7949"/>
  <c r="N559" i="7949"/>
  <c r="L227"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N762"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N767"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O76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O76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P762"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P767"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Q762"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Q767"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R762"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R767"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S762"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S76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T762"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T767" i="7949"/>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U76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U767"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V762" i="7950"/>
  <c r="W716" i="7950"/>
  <c r="W762" i="7950" s="1"/>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V767" i="7949"/>
  <c r="W721" i="7949"/>
  <c r="W767" i="7949" s="1"/>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G173" i="7949"/>
  <c r="F119" i="7949"/>
  <c r="G73" i="7949"/>
  <c r="G65" i="7949"/>
  <c r="H19" i="7949"/>
  <c r="I10" i="7944"/>
  <c r="H125" i="7944"/>
  <c r="H137" i="7944" s="1"/>
  <c r="N129" i="18" l="1"/>
  <c r="O129" i="18" s="1"/>
  <c r="P129" i="18" s="1"/>
  <c r="Q129" i="18" s="1"/>
  <c r="K138" i="7944"/>
  <c r="M142" i="18"/>
  <c r="N142" i="18" s="1"/>
  <c r="M116" i="18"/>
  <c r="N116" i="18" s="1"/>
  <c r="I125" i="7944"/>
  <c r="I150" i="7944"/>
  <c r="J150" i="7944" s="1"/>
  <c r="I127" i="7949"/>
  <c r="H173" i="7949"/>
  <c r="H65" i="7949"/>
  <c r="I19" i="7949"/>
  <c r="H73" i="7949"/>
  <c r="G119" i="7949"/>
  <c r="I9" i="7944"/>
  <c r="J10" i="7944" l="1"/>
  <c r="O116" i="18"/>
  <c r="P116" i="18" s="1"/>
  <c r="I137" i="7944"/>
  <c r="J9" i="7944" s="1"/>
  <c r="J125" i="7944"/>
  <c r="K150" i="7944"/>
  <c r="O142" i="18"/>
  <c r="P142" i="18" s="1"/>
  <c r="Q142" i="18" s="1"/>
  <c r="L138" i="7944"/>
  <c r="I173" i="7949"/>
  <c r="J127" i="7949"/>
  <c r="H119" i="7949"/>
  <c r="I73" i="7949"/>
  <c r="I65" i="7949"/>
  <c r="J19" i="7949"/>
  <c r="H112" i="7944"/>
  <c r="I112" i="7944" s="1"/>
  <c r="I124" i="7944" s="1"/>
  <c r="H7" i="7944"/>
  <c r="L150" i="7944" l="1"/>
  <c r="I111" i="7944"/>
  <c r="Q116" i="18"/>
  <c r="K125" i="7944"/>
  <c r="L125" i="7944" s="1"/>
  <c r="M125" i="7944" s="1"/>
  <c r="N125" i="7944" s="1"/>
  <c r="O125" i="7944" s="1"/>
  <c r="P125" i="7944" s="1"/>
  <c r="M138" i="7944"/>
  <c r="J112" i="7944"/>
  <c r="K112" i="7944" s="1"/>
  <c r="H124" i="7944"/>
  <c r="H111" i="7944" s="1"/>
  <c r="J137" i="7944"/>
  <c r="K127" i="7949"/>
  <c r="J173" i="7949"/>
  <c r="I119" i="7949"/>
  <c r="J73" i="7949"/>
  <c r="J65" i="7949"/>
  <c r="K19" i="7949"/>
  <c r="I8" i="7944" l="1"/>
  <c r="I7" i="7944" s="1"/>
  <c r="M150" i="7944"/>
  <c r="J124" i="7944"/>
  <c r="J111" i="7944" s="1"/>
  <c r="L112" i="7944"/>
  <c r="M112" i="7944" s="1"/>
  <c r="N138" i="7944"/>
  <c r="Q125" i="7944"/>
  <c r="O138" i="7944"/>
  <c r="P138" i="7944" s="1"/>
  <c r="K137" i="7944"/>
  <c r="L137" i="7944" s="1"/>
  <c r="M137" i="7944" s="1"/>
  <c r="N137" i="7944" s="1"/>
  <c r="L127" i="7949"/>
  <c r="K173" i="7949"/>
  <c r="K65" i="7949"/>
  <c r="L19" i="7949"/>
  <c r="J119" i="7949"/>
  <c r="K73" i="7949"/>
  <c r="J8" i="7944" l="1"/>
  <c r="J7" i="7944" s="1"/>
  <c r="K124" i="7944"/>
  <c r="L124" i="7944" s="1"/>
  <c r="L111" i="7944" s="1"/>
  <c r="N112" i="7944"/>
  <c r="O112" i="7944" s="1"/>
  <c r="P112" i="7944" s="1"/>
  <c r="Q112" i="7944" s="1"/>
  <c r="O137" i="7944"/>
  <c r="P137" i="7944" s="1"/>
  <c r="Q137" i="7944" s="1"/>
  <c r="Q138" i="7944"/>
  <c r="N150" i="7944"/>
  <c r="O150" i="7944" s="1"/>
  <c r="P150" i="7944" s="1"/>
  <c r="M127" i="7949"/>
  <c r="L173" i="7949"/>
  <c r="K119" i="7949"/>
  <c r="L73" i="7949"/>
  <c r="L65" i="7949"/>
  <c r="M19" i="7949"/>
  <c r="Q150" i="7944" l="1"/>
  <c r="K111" i="7944"/>
  <c r="N127" i="7949"/>
  <c r="N19" i="7949"/>
  <c r="L119" i="7949"/>
  <c r="M73" i="7949"/>
  <c r="M124" i="7944"/>
  <c r="N124" i="7944" s="1"/>
  <c r="K8" i="7944" l="1"/>
  <c r="L8" i="7944" s="1"/>
  <c r="K47" i="7944"/>
  <c r="K44" i="7944"/>
  <c r="K24" i="7944"/>
  <c r="L24" i="7944" s="1"/>
  <c r="K36" i="7944"/>
  <c r="L36" i="7944" s="1"/>
  <c r="K15" i="7944"/>
  <c r="L15" i="7944" s="1"/>
  <c r="K41" i="7944"/>
  <c r="L41" i="7944" s="1"/>
  <c r="K40" i="7944"/>
  <c r="L40" i="7944" s="1"/>
  <c r="K37" i="7944"/>
  <c r="L37" i="7944" s="1"/>
  <c r="K38" i="7944"/>
  <c r="L38" i="7944" s="1"/>
  <c r="K10" i="7944"/>
  <c r="L10" i="7944" s="1"/>
  <c r="K16" i="7944"/>
  <c r="L16" i="7944" s="1"/>
  <c r="K45" i="7944"/>
  <c r="L45" i="7944" s="1"/>
  <c r="K25" i="7944"/>
  <c r="L25" i="7944" s="1"/>
  <c r="K43" i="7944"/>
  <c r="L43" i="7944" s="1"/>
  <c r="K30" i="7944"/>
  <c r="L30" i="7944" s="1"/>
  <c r="K32" i="7944"/>
  <c r="L32" i="7944" s="1"/>
  <c r="K57" i="7944"/>
  <c r="L57" i="7944" s="1"/>
  <c r="K31" i="7944"/>
  <c r="L31" i="7944" s="1"/>
  <c r="K39" i="7944"/>
  <c r="L39" i="7944" s="1"/>
  <c r="K53" i="7944"/>
  <c r="L53" i="7944" s="1"/>
  <c r="K56" i="7944"/>
  <c r="L56" i="7944" s="1"/>
  <c r="K9" i="7944"/>
  <c r="L9" i="7944" s="1"/>
  <c r="K13" i="7944"/>
  <c r="L13" i="7944" s="1"/>
  <c r="K35" i="7944"/>
  <c r="L35" i="7944" s="1"/>
  <c r="K42" i="7944"/>
  <c r="L42" i="7944" s="1"/>
  <c r="K55" i="7944"/>
  <c r="L55" i="7944" s="1"/>
  <c r="K28" i="7944"/>
  <c r="L28" i="7944" s="1"/>
  <c r="K51" i="7944"/>
  <c r="L51" i="7944" s="1"/>
  <c r="K29" i="7944"/>
  <c r="L29" i="7944" s="1"/>
  <c r="K33" i="7944"/>
  <c r="L33" i="7944" s="1"/>
  <c r="K26" i="7944"/>
  <c r="L26" i="7944" s="1"/>
  <c r="K22" i="7944"/>
  <c r="L22" i="7944" s="1"/>
  <c r="K14" i="7944"/>
  <c r="L14" i="7944" s="1"/>
  <c r="K11" i="7944"/>
  <c r="L11" i="7944" s="1"/>
  <c r="K34" i="7944"/>
  <c r="L34" i="7944" s="1"/>
  <c r="K12" i="7944"/>
  <c r="L12" i="7944" s="1"/>
  <c r="K21" i="7944"/>
  <c r="L21" i="7944" s="1"/>
  <c r="K50" i="7944"/>
  <c r="L50" i="7944" s="1"/>
  <c r="K27" i="7944"/>
  <c r="L27" i="7944" s="1"/>
  <c r="K52" i="7944"/>
  <c r="L52" i="7944" s="1"/>
  <c r="K48" i="7944"/>
  <c r="L48" i="7944" s="1"/>
  <c r="K17" i="7944"/>
  <c r="L17" i="7944" s="1"/>
  <c r="K19" i="7944"/>
  <c r="L19" i="7944" s="1"/>
  <c r="K23" i="7944"/>
  <c r="L23" i="7944" s="1"/>
  <c r="K46" i="7944"/>
  <c r="L46" i="7944" s="1"/>
  <c r="K20" i="7944"/>
  <c r="L20" i="7944" s="1"/>
  <c r="K49" i="7944"/>
  <c r="L49" i="7944" s="1"/>
  <c r="K18" i="7944"/>
  <c r="L18" i="7944" s="1"/>
  <c r="K54" i="7944"/>
  <c r="L54" i="7944" s="1"/>
  <c r="O127" i="7949"/>
  <c r="N73" i="7949"/>
  <c r="O19" i="7949"/>
  <c r="L47" i="7944"/>
  <c r="M111" i="7944"/>
  <c r="O124" i="7944"/>
  <c r="N111" i="7944"/>
  <c r="L44" i="7944"/>
  <c r="M8" i="7944" l="1"/>
  <c r="N8" i="7944" s="1"/>
  <c r="K7" i="7944"/>
  <c r="P127" i="7949"/>
  <c r="P19" i="7949"/>
  <c r="O73" i="7949"/>
  <c r="M34" i="7944"/>
  <c r="N34" i="7944" s="1"/>
  <c r="M27" i="7944"/>
  <c r="N27" i="7944" s="1"/>
  <c r="M32" i="7944"/>
  <c r="N32" i="7944" s="1"/>
  <c r="M52" i="7944"/>
  <c r="N52" i="7944" s="1"/>
  <c r="M12" i="7944"/>
  <c r="N12" i="7944" s="1"/>
  <c r="M35" i="7944"/>
  <c r="N35" i="7944" s="1"/>
  <c r="M56" i="7944"/>
  <c r="N56" i="7944" s="1"/>
  <c r="M38" i="7944"/>
  <c r="N38" i="7944" s="1"/>
  <c r="M50" i="7944"/>
  <c r="N50" i="7944" s="1"/>
  <c r="M11" i="7944"/>
  <c r="N11" i="7944" s="1"/>
  <c r="M9" i="7944"/>
  <c r="N9" i="7944" s="1"/>
  <c r="M51" i="7944"/>
  <c r="N51" i="7944" s="1"/>
  <c r="M39" i="7944"/>
  <c r="N39" i="7944" s="1"/>
  <c r="M36" i="7944"/>
  <c r="N36" i="7944" s="1"/>
  <c r="M41" i="7944"/>
  <c r="N41" i="7944" s="1"/>
  <c r="M45" i="7944"/>
  <c r="N45" i="7944" s="1"/>
  <c r="M18" i="7944"/>
  <c r="N18" i="7944" s="1"/>
  <c r="M26" i="7944"/>
  <c r="N26" i="7944" s="1"/>
  <c r="M21" i="7944"/>
  <c r="N21" i="7944" s="1"/>
  <c r="M40" i="7944"/>
  <c r="N40" i="7944" s="1"/>
  <c r="M42" i="7944"/>
  <c r="N42" i="7944" s="1"/>
  <c r="M54" i="7944"/>
  <c r="N54" i="7944" s="1"/>
  <c r="M22" i="7944"/>
  <c r="N22" i="7944" s="1"/>
  <c r="M33" i="7944"/>
  <c r="N33" i="7944" s="1"/>
  <c r="M49" i="7944"/>
  <c r="N49" i="7944" s="1"/>
  <c r="M43" i="7944"/>
  <c r="N43" i="7944" s="1"/>
  <c r="M31" i="7944"/>
  <c r="N31" i="7944" s="1"/>
  <c r="M13" i="7944"/>
  <c r="N13" i="7944" s="1"/>
  <c r="M14" i="7944"/>
  <c r="N14" i="7944" s="1"/>
  <c r="M29" i="7944"/>
  <c r="N29" i="7944" s="1"/>
  <c r="M44" i="7944"/>
  <c r="N44" i="7944" s="1"/>
  <c r="M28" i="7944"/>
  <c r="N28" i="7944" s="1"/>
  <c r="M25" i="7944"/>
  <c r="N25" i="7944" s="1"/>
  <c r="M53" i="7944"/>
  <c r="N53" i="7944" s="1"/>
  <c r="M57" i="7944"/>
  <c r="N57" i="7944" s="1"/>
  <c r="M30" i="7944"/>
  <c r="N30" i="7944" s="1"/>
  <c r="M37" i="7944"/>
  <c r="N37" i="7944" s="1"/>
  <c r="M20" i="7944"/>
  <c r="N20" i="7944" s="1"/>
  <c r="M16" i="7944"/>
  <c r="N16" i="7944" s="1"/>
  <c r="M46" i="7944"/>
  <c r="N46" i="7944" s="1"/>
  <c r="M47" i="7944"/>
  <c r="N47" i="7944" s="1"/>
  <c r="O111" i="7944"/>
  <c r="M48" i="7944"/>
  <c r="N48" i="7944" s="1"/>
  <c r="M19" i="7944"/>
  <c r="N19" i="7944" s="1"/>
  <c r="M17" i="7944"/>
  <c r="N17" i="7944" s="1"/>
  <c r="M24" i="7944"/>
  <c r="N24" i="7944" s="1"/>
  <c r="M55" i="7944"/>
  <c r="M15" i="7944"/>
  <c r="N15" i="7944" s="1"/>
  <c r="M10" i="7944"/>
  <c r="L7" i="7944"/>
  <c r="P124" i="7944"/>
  <c r="P111" i="7944" s="1"/>
  <c r="M23" i="7944"/>
  <c r="O17" i="7944" l="1"/>
  <c r="O24" i="7944"/>
  <c r="P24" i="7944" s="1"/>
  <c r="O34" i="7944"/>
  <c r="P34" i="7944" s="1"/>
  <c r="O32" i="7944"/>
  <c r="P32" i="7944" s="1"/>
  <c r="Q127" i="7949"/>
  <c r="P73" i="7949"/>
  <c r="Q19" i="7949"/>
  <c r="O27" i="7944"/>
  <c r="P27" i="7944" s="1"/>
  <c r="O35" i="7944"/>
  <c r="P35" i="7944" s="1"/>
  <c r="O33" i="7944"/>
  <c r="P33" i="7944" s="1"/>
  <c r="O28" i="7944"/>
  <c r="P28" i="7944" s="1"/>
  <c r="O51" i="7944"/>
  <c r="P51" i="7944" s="1"/>
  <c r="O52" i="7944"/>
  <c r="P52" i="7944" s="1"/>
  <c r="O31" i="7944"/>
  <c r="P31" i="7944" s="1"/>
  <c r="O22" i="7944"/>
  <c r="P22" i="7944" s="1"/>
  <c r="O21" i="7944"/>
  <c r="P21" i="7944" s="1"/>
  <c r="O41" i="7944"/>
  <c r="P41" i="7944" s="1"/>
  <c r="O9" i="7944"/>
  <c r="P9" i="7944" s="1"/>
  <c r="O19" i="7944"/>
  <c r="P19" i="7944" s="1"/>
  <c r="O47" i="7944"/>
  <c r="P47" i="7944" s="1"/>
  <c r="O16" i="7944"/>
  <c r="P16" i="7944" s="1"/>
  <c r="O29" i="7944"/>
  <c r="P29" i="7944" s="1"/>
  <c r="O26" i="7944"/>
  <c r="P26" i="7944" s="1"/>
  <c r="O11" i="7944"/>
  <c r="P11" i="7944" s="1"/>
  <c r="O46" i="7944"/>
  <c r="P46" i="7944" s="1"/>
  <c r="O49" i="7944"/>
  <c r="P49" i="7944" s="1"/>
  <c r="O42" i="7944"/>
  <c r="P42" i="7944" s="1"/>
  <c r="O18" i="7944"/>
  <c r="P18" i="7944" s="1"/>
  <c r="O39" i="7944"/>
  <c r="P39" i="7944" s="1"/>
  <c r="O12" i="7944"/>
  <c r="P12" i="7944" s="1"/>
  <c r="O54" i="7944"/>
  <c r="P54" i="7944" s="1"/>
  <c r="O40" i="7944"/>
  <c r="P40" i="7944" s="1"/>
  <c r="O45" i="7944"/>
  <c r="P45" i="7944" s="1"/>
  <c r="O50" i="7944"/>
  <c r="P50" i="7944" s="1"/>
  <c r="O38" i="7944"/>
  <c r="P38" i="7944" s="1"/>
  <c r="O43" i="7944"/>
  <c r="P43" i="7944" s="1"/>
  <c r="O36" i="7944"/>
  <c r="P36" i="7944" s="1"/>
  <c r="O56" i="7944"/>
  <c r="P56" i="7944" s="1"/>
  <c r="O57" i="7944"/>
  <c r="P57" i="7944" s="1"/>
  <c r="O25" i="7944"/>
  <c r="P25" i="7944" s="1"/>
  <c r="O14" i="7944"/>
  <c r="P14" i="7944" s="1"/>
  <c r="O53" i="7944"/>
  <c r="P53" i="7944" s="1"/>
  <c r="O30" i="7944"/>
  <c r="P30" i="7944" s="1"/>
  <c r="O13" i="7944"/>
  <c r="P13" i="7944" s="1"/>
  <c r="O20" i="7944"/>
  <c r="P20" i="7944" s="1"/>
  <c r="O44" i="7944"/>
  <c r="P44" i="7944" s="1"/>
  <c r="O37" i="7944"/>
  <c r="P37" i="7944" s="1"/>
  <c r="O15" i="7944"/>
  <c r="P15" i="7944" s="1"/>
  <c r="Q124" i="7944"/>
  <c r="Q111" i="7944" s="1"/>
  <c r="P17" i="7944"/>
  <c r="O8" i="7944"/>
  <c r="N23" i="7944"/>
  <c r="O23" i="7944" s="1"/>
  <c r="P23" i="7944" s="1"/>
  <c r="N55" i="7944"/>
  <c r="O55" i="7944" s="1"/>
  <c r="M7" i="7944"/>
  <c r="N10" i="7944"/>
  <c r="O10" i="7944" s="1"/>
  <c r="O48" i="7944"/>
  <c r="P48" i="7944" s="1"/>
  <c r="R127" i="7949" l="1"/>
  <c r="Q27" i="7944"/>
  <c r="R27" i="7944" s="1"/>
  <c r="N26" i="7946" s="1"/>
  <c r="O26" i="7946" s="1"/>
  <c r="R19" i="7949"/>
  <c r="Q73" i="7949"/>
  <c r="Q23" i="7944"/>
  <c r="R23" i="7944" s="1"/>
  <c r="N22" i="7946" s="1"/>
  <c r="O22" i="7946" s="1"/>
  <c r="Q15" i="7944"/>
  <c r="Q34" i="7944"/>
  <c r="R34" i="7944" s="1"/>
  <c r="N33" i="7946" s="1"/>
  <c r="O33" i="7946" s="1"/>
  <c r="Q56" i="7944"/>
  <c r="R56" i="7944" s="1"/>
  <c r="N55" i="7946" s="1"/>
  <c r="Q11" i="7944"/>
  <c r="Q12" i="7944"/>
  <c r="Q29" i="7944"/>
  <c r="R29" i="7944" s="1"/>
  <c r="N28" i="7946" s="1"/>
  <c r="O28" i="7946" s="1"/>
  <c r="Q32" i="7944"/>
  <c r="R32" i="7944" s="1"/>
  <c r="N31" i="7946" s="1"/>
  <c r="O31" i="7946" s="1"/>
  <c r="Q22" i="7944"/>
  <c r="R22" i="7944" s="1"/>
  <c r="N21" i="7946" s="1"/>
  <c r="O21" i="7946" s="1"/>
  <c r="Q28" i="7944"/>
  <c r="R28" i="7944" s="1"/>
  <c r="N27" i="7946" s="1"/>
  <c r="O27" i="7946" s="1"/>
  <c r="Q24" i="7944"/>
  <c r="R24" i="7944" s="1"/>
  <c r="N23" i="7946" s="1"/>
  <c r="O23" i="7946" s="1"/>
  <c r="Q37" i="7944"/>
  <c r="R37" i="7944" s="1"/>
  <c r="N36" i="7946" s="1"/>
  <c r="O36" i="7946" s="1"/>
  <c r="Q50" i="7944"/>
  <c r="R50" i="7944" s="1"/>
  <c r="N49" i="7946" s="1"/>
  <c r="O49" i="7946" s="1"/>
  <c r="Q30" i="7944"/>
  <c r="R30" i="7944" s="1"/>
  <c r="N29" i="7946" s="1"/>
  <c r="O29" i="7946" s="1"/>
  <c r="Q57" i="7944"/>
  <c r="R57" i="7944" s="1"/>
  <c r="N56" i="7946" s="1"/>
  <c r="Q21" i="7944"/>
  <c r="R21" i="7944" s="1"/>
  <c r="Q18" i="7944"/>
  <c r="Q39" i="7944"/>
  <c r="R39" i="7944" s="1"/>
  <c r="N38" i="7946" s="1"/>
  <c r="O38" i="7946" s="1"/>
  <c r="Q46" i="7944"/>
  <c r="R46" i="7944" s="1"/>
  <c r="N45" i="7946" s="1"/>
  <c r="O45" i="7946" s="1"/>
  <c r="Q9" i="7944"/>
  <c r="Q33" i="7944"/>
  <c r="R33" i="7944" s="1"/>
  <c r="N32" i="7946" s="1"/>
  <c r="O32" i="7946" s="1"/>
  <c r="Q48" i="7944"/>
  <c r="R48" i="7944" s="1"/>
  <c r="N47" i="7946" s="1"/>
  <c r="O47" i="7946" s="1"/>
  <c r="Q17" i="7944"/>
  <c r="Q35" i="7944"/>
  <c r="R35" i="7944" s="1"/>
  <c r="N34" i="7946" s="1"/>
  <c r="O34" i="7946" s="1"/>
  <c r="Q44" i="7944"/>
  <c r="R44" i="7944" s="1"/>
  <c r="N43" i="7946" s="1"/>
  <c r="O43" i="7946" s="1"/>
  <c r="Q53" i="7944"/>
  <c r="R53" i="7944" s="1"/>
  <c r="N52" i="7946" s="1"/>
  <c r="O52" i="7946" s="1"/>
  <c r="Q16" i="7944"/>
  <c r="Q36" i="7944"/>
  <c r="R36" i="7944" s="1"/>
  <c r="N35" i="7946" s="1"/>
  <c r="O35" i="7946" s="1"/>
  <c r="Q45" i="7944"/>
  <c r="R45" i="7944" s="1"/>
  <c r="N44" i="7946" s="1"/>
  <c r="O44" i="7946" s="1"/>
  <c r="Q40" i="7944"/>
  <c r="R40" i="7944" s="1"/>
  <c r="N39" i="7946" s="1"/>
  <c r="O39" i="7946" s="1"/>
  <c r="Q47" i="7944"/>
  <c r="R47" i="7944" s="1"/>
  <c r="N46" i="7946" s="1"/>
  <c r="O46" i="7946" s="1"/>
  <c r="Q41" i="7944"/>
  <c r="R41" i="7944" s="1"/>
  <c r="N40" i="7946" s="1"/>
  <c r="O40" i="7946" s="1"/>
  <c r="Q49" i="7944"/>
  <c r="R49" i="7944" s="1"/>
  <c r="N48" i="7946" s="1"/>
  <c r="O48" i="7946" s="1"/>
  <c r="Q20" i="7944"/>
  <c r="Q14" i="7944"/>
  <c r="Q31" i="7944"/>
  <c r="R31" i="7944" s="1"/>
  <c r="N30" i="7946" s="1"/>
  <c r="O30" i="7946" s="1"/>
  <c r="Q43" i="7944"/>
  <c r="R43" i="7944" s="1"/>
  <c r="N42" i="7946" s="1"/>
  <c r="O42" i="7946" s="1"/>
  <c r="Q52" i="7944"/>
  <c r="R52" i="7944" s="1"/>
  <c r="N51" i="7946" s="1"/>
  <c r="O51" i="7946" s="1"/>
  <c r="Q54" i="7944"/>
  <c r="R54" i="7944" s="1"/>
  <c r="N53" i="7946" s="1"/>
  <c r="O53" i="7946" s="1"/>
  <c r="Q42" i="7944"/>
  <c r="R42" i="7944" s="1"/>
  <c r="N41" i="7946" s="1"/>
  <c r="O41" i="7946" s="1"/>
  <c r="Q26" i="7944"/>
  <c r="R26" i="7944" s="1"/>
  <c r="N25" i="7946" s="1"/>
  <c r="O25" i="7946" s="1"/>
  <c r="Q19" i="7944"/>
  <c r="Q51" i="7944"/>
  <c r="R51" i="7944" s="1"/>
  <c r="N50" i="7946" s="1"/>
  <c r="O50" i="7946" s="1"/>
  <c r="Q38" i="7944"/>
  <c r="R38" i="7944" s="1"/>
  <c r="N37" i="7946" s="1"/>
  <c r="O37" i="7946" s="1"/>
  <c r="Q25" i="7944"/>
  <c r="R25" i="7944" s="1"/>
  <c r="N24" i="7946" s="1"/>
  <c r="O24" i="7946" s="1"/>
  <c r="Q13" i="7944"/>
  <c r="P10" i="7944"/>
  <c r="Q10" i="7944" s="1"/>
  <c r="N7" i="7944"/>
  <c r="O7" i="7944"/>
  <c r="P8" i="7944"/>
  <c r="P55" i="7944"/>
  <c r="Q55" i="7944" s="1"/>
  <c r="R55" i="7944" s="1"/>
  <c r="N54" i="7946" s="1"/>
  <c r="N20" i="7946" l="1"/>
  <c r="O54" i="7946"/>
  <c r="O56" i="7946"/>
  <c r="O55" i="7946"/>
  <c r="S127" i="7949"/>
  <c r="R73" i="7949"/>
  <c r="S19" i="7949"/>
  <c r="P7" i="7944"/>
  <c r="Q8" i="7944"/>
  <c r="O20" i="7946" l="1"/>
  <c r="T127" i="7949"/>
  <c r="T19" i="7949"/>
  <c r="S73" i="7949"/>
  <c r="Q7" i="7944"/>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N128" i="18"/>
  <c r="N1504" i="18" s="1"/>
  <c r="L1085" i="18"/>
  <c r="L1505" i="18"/>
  <c r="M141" i="18"/>
  <c r="J1138" i="18"/>
  <c r="J1295" i="18"/>
  <c r="I324" i="7941"/>
  <c r="J10" i="7941"/>
  <c r="M1504" i="18"/>
  <c r="H897" i="7941"/>
  <c r="H321" i="7941"/>
  <c r="I583" i="7941"/>
  <c r="I7" i="7941"/>
  <c r="I1294" i="18"/>
  <c r="I1555" i="18"/>
  <c r="I874" i="18"/>
  <c r="I1135" i="18"/>
  <c r="O128" i="18" l="1"/>
  <c r="O1504" i="18" s="1"/>
  <c r="L1503" i="18"/>
  <c r="L1083" i="18"/>
  <c r="N1084" i="18"/>
  <c r="N141" i="18"/>
  <c r="M1085" i="18"/>
  <c r="M1505" i="18"/>
  <c r="J113" i="7941"/>
  <c r="K771" i="18"/>
  <c r="M115" i="18"/>
  <c r="J689" i="7941"/>
  <c r="K1191" i="18"/>
  <c r="J876" i="18"/>
  <c r="N154" i="18"/>
  <c r="M1086" i="18"/>
  <c r="M1506" i="18"/>
  <c r="J690" i="7941"/>
  <c r="K1192" i="18"/>
  <c r="I873" i="18"/>
  <c r="I112" i="7941"/>
  <c r="J770" i="18"/>
  <c r="I1293" i="18"/>
  <c r="I688" i="7941"/>
  <c r="J1190" i="18"/>
  <c r="O1084" i="18" l="1"/>
  <c r="P128" i="18"/>
  <c r="Q128" i="18" s="1"/>
  <c r="J899" i="7941"/>
  <c r="K585" i="7941"/>
  <c r="N1085" i="18"/>
  <c r="N1505" i="18"/>
  <c r="O141" i="18"/>
  <c r="N115" i="18"/>
  <c r="K1558" i="18"/>
  <c r="O154" i="18"/>
  <c r="N1506" i="18"/>
  <c r="N1086" i="18"/>
  <c r="J114" i="7941"/>
  <c r="K772" i="18"/>
  <c r="K586" i="7941"/>
  <c r="J900" i="7941"/>
  <c r="K1137" i="18"/>
  <c r="M1503" i="18"/>
  <c r="K1557" i="18"/>
  <c r="K9" i="7941"/>
  <c r="J323" i="7941"/>
  <c r="M1083" i="18"/>
  <c r="J769" i="18"/>
  <c r="J1136" i="18"/>
  <c r="J1556" i="18"/>
  <c r="J1189" i="18"/>
  <c r="I111" i="7941"/>
  <c r="J8" i="7941"/>
  <c r="I322" i="7941"/>
  <c r="I687" i="7941"/>
  <c r="I898" i="7941"/>
  <c r="J584" i="7941"/>
  <c r="P1084" i="18" l="1"/>
  <c r="P1504" i="18"/>
  <c r="K1295" i="18"/>
  <c r="K875" i="18"/>
  <c r="N1503" i="18"/>
  <c r="K1138" i="18"/>
  <c r="P154" i="18"/>
  <c r="O1086" i="18"/>
  <c r="O1506" i="18"/>
  <c r="N1083" i="18"/>
  <c r="K10" i="7941"/>
  <c r="J324" i="7941"/>
  <c r="K1296" i="18"/>
  <c r="P141" i="18"/>
  <c r="O1085" i="18"/>
  <c r="O1505" i="18"/>
  <c r="O115" i="18"/>
  <c r="J7" i="7941"/>
  <c r="J1135" i="18"/>
  <c r="J874" i="18"/>
  <c r="Q1504" i="18"/>
  <c r="Q1084" i="18"/>
  <c r="J583" i="7941"/>
  <c r="I897" i="7941"/>
  <c r="I321" i="7941"/>
  <c r="J1555" i="18"/>
  <c r="J1294" i="18"/>
  <c r="O1503" i="18" l="1"/>
  <c r="Q154" i="18"/>
  <c r="P1086" i="18"/>
  <c r="P1506" i="18"/>
  <c r="K876" i="18"/>
  <c r="O1083" i="18"/>
  <c r="K113" i="7941"/>
  <c r="L771" i="18"/>
  <c r="P1505" i="18"/>
  <c r="P1085" i="18"/>
  <c r="Q141" i="18"/>
  <c r="P115" i="18"/>
  <c r="K690" i="7941"/>
  <c r="L1192" i="18"/>
  <c r="K689" i="7941"/>
  <c r="L1191" i="18"/>
  <c r="J688" i="7941"/>
  <c r="J1293" i="18"/>
  <c r="K1190" i="18"/>
  <c r="J873" i="18"/>
  <c r="J112" i="7941"/>
  <c r="K770" i="18"/>
  <c r="L1557" i="18" l="1"/>
  <c r="L586" i="7941"/>
  <c r="K900" i="7941"/>
  <c r="P1503" i="18"/>
  <c r="K114" i="7941"/>
  <c r="L772" i="18"/>
  <c r="K899" i="7941"/>
  <c r="L585" i="7941"/>
  <c r="L1137" i="18"/>
  <c r="Q1086" i="18"/>
  <c r="Q1506" i="18"/>
  <c r="Q1085" i="18"/>
  <c r="Q1505" i="18"/>
  <c r="Q115" i="18"/>
  <c r="L9" i="7941"/>
  <c r="K323" i="7941"/>
  <c r="L1558" i="18"/>
  <c r="P1083" i="18"/>
  <c r="K769" i="18"/>
  <c r="K1136" i="18"/>
  <c r="J111" i="7941"/>
  <c r="J322" i="7941"/>
  <c r="K8" i="7941"/>
  <c r="J687" i="7941"/>
  <c r="K584" i="7941"/>
  <c r="J898" i="7941"/>
  <c r="K1189" i="18"/>
  <c r="K1556" i="18"/>
  <c r="Q1083" i="18" l="1"/>
  <c r="Q1503" i="18"/>
  <c r="L875" i="18"/>
  <c r="L1138" i="18"/>
  <c r="L1296" i="18"/>
  <c r="K324" i="7941"/>
  <c r="L10" i="7941"/>
  <c r="L1295" i="18"/>
  <c r="K1555" i="18"/>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L689" i="794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L1190" i="18"/>
  <c r="L899" i="7941" l="1"/>
  <c r="M585" i="7941"/>
  <c r="M1558" i="18"/>
  <c r="L323" i="7941"/>
  <c r="M9" i="7941"/>
  <c r="L900" i="7941"/>
  <c r="M586" i="7941"/>
  <c r="M1137" i="18"/>
  <c r="I477" i="7941"/>
  <c r="I425" i="7941"/>
  <c r="L114" i="7941"/>
  <c r="M772" i="18"/>
  <c r="N1191" i="18"/>
  <c r="I949" i="7941"/>
  <c r="I1105" i="7941"/>
  <c r="I373" i="7941"/>
  <c r="I529" i="7941"/>
  <c r="L769" i="18"/>
  <c r="L1136" i="18"/>
  <c r="L1189" i="18"/>
  <c r="L1556" i="18"/>
  <c r="K111" i="7941"/>
  <c r="L8" i="7941"/>
  <c r="K322" i="7941"/>
  <c r="K687" i="7941"/>
  <c r="K898" i="7941"/>
  <c r="L584" i="7941"/>
  <c r="I1053" i="7941"/>
  <c r="I1001" i="7941"/>
  <c r="M899" i="7941" l="1"/>
  <c r="M1296" i="18"/>
  <c r="L324" i="7941"/>
  <c r="M10" i="7941"/>
  <c r="M875" i="18"/>
  <c r="M1138" i="18"/>
  <c r="N585" i="7941"/>
  <c r="N1557" i="18"/>
  <c r="K897" i="7941"/>
  <c r="K321" i="7941"/>
  <c r="L1555" i="18"/>
  <c r="L1294" i="18"/>
  <c r="L1135" i="18"/>
  <c r="L874" i="18"/>
  <c r="L583" i="7941"/>
  <c r="L7" i="7941"/>
  <c r="N1295" i="18" l="1"/>
  <c r="M876" i="18"/>
  <c r="M113" i="7941"/>
  <c r="N771" i="18"/>
  <c r="M690" i="7941"/>
  <c r="N1192" i="18"/>
  <c r="J577" i="7941"/>
  <c r="J573" i="7941"/>
  <c r="J569" i="7941"/>
  <c r="J565" i="7941"/>
  <c r="J561" i="7941"/>
  <c r="J557" i="7941"/>
  <c r="J553" i="7941"/>
  <c r="J549" i="7941"/>
  <c r="J545" i="7941"/>
  <c r="J576" i="7941"/>
  <c r="J572" i="7941"/>
  <c r="J568" i="7941"/>
  <c r="J564" i="7941"/>
  <c r="J560" i="7941"/>
  <c r="J556" i="7941"/>
  <c r="J552" i="7941"/>
  <c r="J548" i="7941"/>
  <c r="J544" i="7941"/>
  <c r="J575" i="7941"/>
  <c r="J567" i="7941"/>
  <c r="J559" i="7941"/>
  <c r="J551" i="7941"/>
  <c r="J543" i="7941"/>
  <c r="J539" i="7941"/>
  <c r="J535" i="7941"/>
  <c r="J531" i="7941"/>
  <c r="J578" i="7941"/>
  <c r="J570" i="7941"/>
  <c r="J574" i="7941"/>
  <c r="J566" i="7941"/>
  <c r="J558" i="7941"/>
  <c r="J550" i="7941"/>
  <c r="J542" i="7941"/>
  <c r="J538" i="7941"/>
  <c r="J534" i="7941"/>
  <c r="J530" i="7941"/>
  <c r="J554" i="7941"/>
  <c r="J579" i="7941"/>
  <c r="J571" i="7941"/>
  <c r="J563" i="7941"/>
  <c r="J555" i="7941"/>
  <c r="J547" i="7941"/>
  <c r="J541" i="7941"/>
  <c r="J537" i="7941"/>
  <c r="J533" i="7941"/>
  <c r="J562" i="7941"/>
  <c r="J546" i="7941"/>
  <c r="J540" i="7941"/>
  <c r="J536" i="7941"/>
  <c r="J532" i="7941"/>
  <c r="J1154" i="7941"/>
  <c r="J1150" i="7941"/>
  <c r="J1146" i="7941"/>
  <c r="J1142" i="7941"/>
  <c r="J1138" i="7941"/>
  <c r="J1134" i="7941"/>
  <c r="J1130" i="7941"/>
  <c r="J1126" i="7941"/>
  <c r="J1122" i="7941"/>
  <c r="J1153" i="7941"/>
  <c r="J1149" i="7941"/>
  <c r="J1145" i="7941"/>
  <c r="J1141" i="7941"/>
  <c r="J1137" i="7941"/>
  <c r="J1133" i="7941"/>
  <c r="J1129" i="7941"/>
  <c r="J1125" i="7941"/>
  <c r="J1121" i="7941"/>
  <c r="J1152" i="7941"/>
  <c r="J1144" i="7941"/>
  <c r="J1136" i="7941"/>
  <c r="J1128" i="7941"/>
  <c r="J1120" i="7941"/>
  <c r="J1116" i="7941"/>
  <c r="J1112" i="7941"/>
  <c r="J1108" i="7941"/>
  <c r="J1107" i="7941"/>
  <c r="J1147" i="7941"/>
  <c r="J1151" i="7941"/>
  <c r="J1143" i="7941"/>
  <c r="J1135" i="7941"/>
  <c r="J1127" i="7941"/>
  <c r="J1119" i="7941"/>
  <c r="J1115" i="7941"/>
  <c r="J1111" i="7941"/>
  <c r="J1139" i="7941"/>
  <c r="J1123" i="7941"/>
  <c r="J1148" i="7941"/>
  <c r="J1140" i="7941"/>
  <c r="J1132" i="7941"/>
  <c r="J1124" i="7941"/>
  <c r="J1118" i="7941"/>
  <c r="J1114" i="7941"/>
  <c r="J1110" i="7941"/>
  <c r="J1106" i="7941"/>
  <c r="J1155" i="7941"/>
  <c r="J1131" i="7941"/>
  <c r="J1113" i="7941"/>
  <c r="J1109" i="7941"/>
  <c r="J1117" i="7941"/>
  <c r="L1293" i="18"/>
  <c r="L688" i="7941"/>
  <c r="M584" i="7941" s="1"/>
  <c r="M583" i="7941" s="1"/>
  <c r="M1190" i="18"/>
  <c r="M1556" i="18" s="1"/>
  <c r="M1294"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413" i="7941"/>
  <c r="J403" i="7941"/>
  <c r="J392" i="7941"/>
  <c r="J376" i="7941"/>
  <c r="J488" i="7941"/>
  <c r="J383" i="7941"/>
  <c r="J526" i="7941"/>
  <c r="J512" i="7941"/>
  <c r="J515" i="7941"/>
  <c r="J497" i="7941"/>
  <c r="J388" i="7941"/>
  <c r="J493" i="7941"/>
  <c r="J384" i="7941"/>
  <c r="J375" i="7941"/>
  <c r="J382" i="7941"/>
  <c r="J504" i="7941"/>
  <c r="J378" i="7941"/>
  <c r="J505" i="7941"/>
  <c r="J395" i="7941"/>
  <c r="J402" i="7941"/>
  <c r="J377" i="7941"/>
  <c r="J398" i="7941"/>
  <c r="J407" i="7941"/>
  <c r="J394" i="7941"/>
  <c r="J481" i="7941"/>
  <c r="J397" i="7941"/>
  <c r="J518" i="7941"/>
  <c r="J380" i="7941"/>
  <c r="J520" i="7941"/>
  <c r="J507" i="7941"/>
  <c r="J482" i="7941"/>
  <c r="J399" i="7941"/>
  <c r="J393" i="7941"/>
  <c r="J420" i="7941"/>
  <c r="J502" i="7941"/>
  <c r="J419" i="7941"/>
  <c r="J418" i="7941"/>
  <c r="J499" i="7941"/>
  <c r="J412" i="7941"/>
  <c r="J421" i="7941"/>
  <c r="J517" i="7941"/>
  <c r="J386" i="7941"/>
  <c r="J374" i="7941"/>
  <c r="J415" i="7941"/>
  <c r="J414" i="7941"/>
  <c r="J496" i="7941"/>
  <c r="J492" i="7941"/>
  <c r="J521" i="7941"/>
  <c r="J498" i="7941"/>
  <c r="J400" i="7941"/>
  <c r="J519" i="7941"/>
  <c r="J522" i="7941"/>
  <c r="J387" i="7941"/>
  <c r="J416" i="7941"/>
  <c r="J508" i="7941"/>
  <c r="J513" i="7941"/>
  <c r="J491" i="7941"/>
  <c r="J485" i="7941"/>
  <c r="J525" i="7941"/>
  <c r="J486" i="7941"/>
  <c r="J391" i="7941"/>
  <c r="J524" i="7941"/>
  <c r="J423" i="7941"/>
  <c r="J501" i="7941"/>
  <c r="J490" i="7941"/>
  <c r="J390" i="7941"/>
  <c r="J405" i="7941"/>
  <c r="J479" i="7941"/>
  <c r="J401" i="7941"/>
  <c r="J500" i="7941"/>
  <c r="J487" i="7941"/>
  <c r="J516" i="7941"/>
  <c r="J381" i="7941"/>
  <c r="J484" i="7941"/>
  <c r="J495" i="7941"/>
  <c r="J494" i="7941"/>
  <c r="J379" i="7941"/>
  <c r="J514" i="7941"/>
  <c r="J411" i="7941"/>
  <c r="J489" i="7941"/>
  <c r="L112" i="7941"/>
  <c r="M8" i="7941" s="1"/>
  <c r="M7" i="7941" s="1"/>
  <c r="L873" i="18"/>
  <c r="M770" i="18"/>
  <c r="M1136" i="18" s="1"/>
  <c r="M874"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971" i="7941"/>
  <c r="J1068" i="7941"/>
  <c r="J1071" i="7941"/>
  <c r="J992" i="7941"/>
  <c r="J965" i="7941"/>
  <c r="J1092" i="7941"/>
  <c r="J996" i="7941"/>
  <c r="J1077" i="7941"/>
  <c r="J958" i="7941"/>
  <c r="J976" i="7941"/>
  <c r="J952" i="7941"/>
  <c r="J989" i="7941"/>
  <c r="J1093" i="7941"/>
  <c r="J1086" i="7941"/>
  <c r="J974" i="7941"/>
  <c r="J962" i="7941"/>
  <c r="J988" i="7941"/>
  <c r="J955" i="7941"/>
  <c r="J1088" i="7941"/>
  <c r="J978" i="7941"/>
  <c r="J1098" i="7941"/>
  <c r="J1103" i="7941"/>
  <c r="J967" i="7941"/>
  <c r="J956" i="7941"/>
  <c r="J1090" i="7941"/>
  <c r="J1062" i="7941"/>
  <c r="J954" i="7941"/>
  <c r="J982" i="7941"/>
  <c r="J953" i="7941"/>
  <c r="J1065" i="7941"/>
  <c r="J1089" i="7941"/>
  <c r="J1064" i="7941"/>
  <c r="J1087" i="7941"/>
  <c r="J997" i="7941"/>
  <c r="J1080" i="7941"/>
  <c r="J951" i="7941"/>
  <c r="J980" i="7941"/>
  <c r="J1063" i="7941"/>
  <c r="J1075" i="7941"/>
  <c r="J981" i="7941"/>
  <c r="J973" i="7941"/>
  <c r="J960" i="7941"/>
  <c r="J991" i="7941"/>
  <c r="J961" i="7941"/>
  <c r="J1079" i="7941"/>
  <c r="J990" i="7941"/>
  <c r="J1076" i="7941"/>
  <c r="J993" i="7941"/>
  <c r="J998" i="7941"/>
  <c r="J1097" i="7941"/>
  <c r="J1081" i="7941"/>
  <c r="J968" i="7941"/>
  <c r="J987" i="7941"/>
  <c r="J1069" i="7941"/>
  <c r="J1083" i="7941"/>
  <c r="J970" i="7941"/>
  <c r="J957" i="7941"/>
  <c r="J1100" i="7941"/>
  <c r="J1061" i="7941"/>
  <c r="J1085" i="7941"/>
  <c r="J1056" i="7941"/>
  <c r="J1091" i="7941"/>
  <c r="J969" i="7941"/>
  <c r="J972" i="7941"/>
  <c r="J966" i="7941"/>
  <c r="J1082" i="7941"/>
  <c r="J1072" i="7941"/>
  <c r="J1073" i="7941"/>
  <c r="J984" i="7941"/>
  <c r="J1066" i="7941"/>
  <c r="J1054" i="7941"/>
  <c r="J964" i="7941"/>
  <c r="J963" i="7941"/>
  <c r="J975" i="7941"/>
  <c r="J995" i="7941"/>
  <c r="M1555" i="18" l="1"/>
  <c r="M1135" i="18"/>
  <c r="M323" i="7941"/>
  <c r="N9" i="7941"/>
  <c r="N689" i="7941"/>
  <c r="O1191" i="18"/>
  <c r="N1558" i="18"/>
  <c r="N1137" i="18"/>
  <c r="M900" i="7941"/>
  <c r="N586" i="7941"/>
  <c r="M114" i="7941"/>
  <c r="N772" i="18"/>
  <c r="J477" i="7941"/>
  <c r="J425" i="7941"/>
  <c r="J1053" i="7941"/>
  <c r="J1001" i="7941"/>
  <c r="L111" i="7941"/>
  <c r="L322" i="7941"/>
  <c r="J949" i="7941"/>
  <c r="J1105" i="7941"/>
  <c r="M112" i="7941"/>
  <c r="N8" i="7941" s="1"/>
  <c r="M873" i="18"/>
  <c r="J373" i="7941"/>
  <c r="M1189" i="18"/>
  <c r="N1190" i="18"/>
  <c r="N1189" i="18" s="1"/>
  <c r="M688" i="7941"/>
  <c r="M1293" i="18"/>
  <c r="M769" i="18"/>
  <c r="N770" i="18"/>
  <c r="J529" i="7941"/>
  <c r="L687" i="7941"/>
  <c r="L898" i="7941"/>
  <c r="N769" i="18" l="1"/>
  <c r="N1296" i="18"/>
  <c r="N899" i="7941"/>
  <c r="O585" i="7941"/>
  <c r="N1556" i="18"/>
  <c r="M324" i="7941"/>
  <c r="N10" i="7941"/>
  <c r="N7" i="7941" s="1"/>
  <c r="O1557" i="18"/>
  <c r="M111" i="7941"/>
  <c r="M687" i="7941"/>
  <c r="N584" i="7941"/>
  <c r="N1138" i="18"/>
  <c r="N875" i="18"/>
  <c r="N1136" i="18"/>
  <c r="L321" i="7941"/>
  <c r="M322" i="7941"/>
  <c r="L897" i="7941"/>
  <c r="M898" i="7941"/>
  <c r="M897" i="7941" s="1"/>
  <c r="N876" i="18" l="1"/>
  <c r="N1555" i="18"/>
  <c r="N1294" i="18"/>
  <c r="M321" i="7941"/>
  <c r="L419" i="7941" s="1"/>
  <c r="O1295" i="18"/>
  <c r="N690" i="7941"/>
  <c r="O1192" i="18"/>
  <c r="N113" i="7941"/>
  <c r="O771" i="18"/>
  <c r="N874" i="18"/>
  <c r="N1135" i="18"/>
  <c r="N583" i="7941"/>
  <c r="K576" i="7941"/>
  <c r="K572" i="7941"/>
  <c r="K568" i="7941"/>
  <c r="K564" i="7941"/>
  <c r="K560" i="7941"/>
  <c r="K556" i="7941"/>
  <c r="K552" i="7941"/>
  <c r="K548" i="7941"/>
  <c r="K544" i="7941"/>
  <c r="K579" i="7941"/>
  <c r="K575" i="7941"/>
  <c r="K571" i="7941"/>
  <c r="K567" i="7941"/>
  <c r="K563" i="7941"/>
  <c r="K559" i="7941"/>
  <c r="K555" i="7941"/>
  <c r="K551" i="7941"/>
  <c r="K547" i="7941"/>
  <c r="K543" i="7941"/>
  <c r="K574" i="7941"/>
  <c r="K566" i="7941"/>
  <c r="K558" i="7941"/>
  <c r="K550" i="7941"/>
  <c r="K542" i="7941"/>
  <c r="K538" i="7941"/>
  <c r="K534" i="7941"/>
  <c r="K530" i="7941"/>
  <c r="K577" i="7941"/>
  <c r="K553" i="7941"/>
  <c r="K573" i="7941"/>
  <c r="K565" i="7941"/>
  <c r="K557" i="7941"/>
  <c r="K549" i="7941"/>
  <c r="K541" i="7941"/>
  <c r="K537" i="7941"/>
  <c r="K533" i="7941"/>
  <c r="K569" i="7941"/>
  <c r="K561" i="7941"/>
  <c r="K578" i="7941"/>
  <c r="K570" i="7941"/>
  <c r="K562" i="7941"/>
  <c r="K554" i="7941"/>
  <c r="K546" i="7941"/>
  <c r="K540" i="7941"/>
  <c r="K536" i="7941"/>
  <c r="K532" i="7941"/>
  <c r="K545" i="7941"/>
  <c r="K531" i="7941"/>
  <c r="K539" i="7941"/>
  <c r="K535" i="7941"/>
  <c r="K1153" i="7941"/>
  <c r="K1149" i="7941"/>
  <c r="K1145" i="7941"/>
  <c r="K1141" i="7941"/>
  <c r="K1137" i="7941"/>
  <c r="K1133" i="7941"/>
  <c r="K1129" i="7941"/>
  <c r="K1125" i="7941"/>
  <c r="K1121" i="7941"/>
  <c r="K1152" i="7941"/>
  <c r="K1148" i="7941"/>
  <c r="K1144" i="7941"/>
  <c r="K1140" i="7941"/>
  <c r="K1136" i="7941"/>
  <c r="K1132" i="7941"/>
  <c r="K1128" i="7941"/>
  <c r="K1124" i="7941"/>
  <c r="K1120" i="7941"/>
  <c r="K1151" i="7941"/>
  <c r="K1143" i="7941"/>
  <c r="K1135" i="7941"/>
  <c r="K1127" i="7941"/>
  <c r="K1119" i="7941"/>
  <c r="K1115" i="7941"/>
  <c r="K1111" i="7941"/>
  <c r="K1107" i="7941"/>
  <c r="K1106" i="7941"/>
  <c r="K1138" i="7941"/>
  <c r="K1130" i="7941"/>
  <c r="K1122" i="7941"/>
  <c r="K1150" i="7941"/>
  <c r="K1142" i="7941"/>
  <c r="K1134" i="7941"/>
  <c r="K1126" i="7941"/>
  <c r="K1118" i="7941"/>
  <c r="K1114" i="7941"/>
  <c r="K1110" i="7941"/>
  <c r="K1155" i="7941"/>
  <c r="K1147" i="7941"/>
  <c r="K1139" i="7941"/>
  <c r="K1131" i="7941"/>
  <c r="K1123" i="7941"/>
  <c r="K1117" i="7941"/>
  <c r="K1113" i="7941"/>
  <c r="K1109" i="7941"/>
  <c r="K1154" i="7941"/>
  <c r="K1146" i="7941"/>
  <c r="K1112" i="7941"/>
  <c r="K1116" i="7941"/>
  <c r="K1108" i="7941"/>
  <c r="L1020" i="7941"/>
  <c r="L1014" i="7941"/>
  <c r="L1024" i="7941"/>
  <c r="L1023" i="7941"/>
  <c r="L1044" i="7941"/>
  <c r="L1010" i="7941"/>
  <c r="L1027" i="7941"/>
  <c r="L1012" i="7941"/>
  <c r="L1032" i="7941"/>
  <c r="L1003" i="7941"/>
  <c r="L1019" i="7941"/>
  <c r="L1025" i="7941"/>
  <c r="L1018" i="7941"/>
  <c r="L1037" i="7941"/>
  <c r="L1050" i="7941"/>
  <c r="L1008" i="7941"/>
  <c r="L1029" i="7941"/>
  <c r="L1041" i="7941"/>
  <c r="L1051" i="7941"/>
  <c r="L1016" i="7941"/>
  <c r="L1015" i="7941"/>
  <c r="L1031" i="7941"/>
  <c r="L1046" i="7941"/>
  <c r="L1047" i="7941"/>
  <c r="L1043" i="7941"/>
  <c r="L1007" i="7941"/>
  <c r="L1005" i="7941"/>
  <c r="L1038" i="7941"/>
  <c r="L1028" i="7941"/>
  <c r="L1011" i="7941"/>
  <c r="L1022" i="7941"/>
  <c r="L1021" i="7941"/>
  <c r="L1030" i="7941"/>
  <c r="L1045" i="7941"/>
  <c r="L1004" i="7941"/>
  <c r="L1048" i="7941"/>
  <c r="L1002" i="7941"/>
  <c r="L1036" i="7941"/>
  <c r="L1013" i="7941"/>
  <c r="L1006" i="7941"/>
  <c r="L1017" i="7941"/>
  <c r="L1035" i="7941"/>
  <c r="L1034" i="7941"/>
  <c r="L1049" i="7941"/>
  <c r="L1026" i="7941"/>
  <c r="L1040" i="7941"/>
  <c r="L1033" i="7941"/>
  <c r="L1009" i="7941"/>
  <c r="L1042" i="7941"/>
  <c r="L1039" i="7941"/>
  <c r="L1091" i="7941"/>
  <c r="K1045" i="7941"/>
  <c r="K1002" i="7941"/>
  <c r="K1049" i="7941"/>
  <c r="K1041" i="7941"/>
  <c r="K1026" i="7941"/>
  <c r="K1043" i="7941"/>
  <c r="K1003" i="7941"/>
  <c r="K1031" i="7941"/>
  <c r="K1029" i="7941"/>
  <c r="K1004" i="7941"/>
  <c r="K1037" i="7941"/>
  <c r="K1012" i="7941"/>
  <c r="K1036" i="7941"/>
  <c r="K1048" i="7941"/>
  <c r="K1046" i="7941"/>
  <c r="L1075" i="7941"/>
  <c r="L976" i="7941"/>
  <c r="L1076" i="7941"/>
  <c r="L1074" i="7941"/>
  <c r="L1067" i="7941"/>
  <c r="L970" i="7941"/>
  <c r="L951" i="7941"/>
  <c r="L952" i="7941"/>
  <c r="L1063" i="7941"/>
  <c r="L1065" i="7941"/>
  <c r="L974" i="7941"/>
  <c r="L967" i="7941"/>
  <c r="L993" i="7941"/>
  <c r="L954" i="7941"/>
  <c r="L955" i="7941"/>
  <c r="L1070" i="7941"/>
  <c r="L981" i="7941"/>
  <c r="L1089" i="7941"/>
  <c r="L983" i="7941"/>
  <c r="L1058" i="7941"/>
  <c r="L975" i="7941"/>
  <c r="L1061" i="7941"/>
  <c r="K1009" i="7941"/>
  <c r="K1014" i="7941"/>
  <c r="K1017" i="7941"/>
  <c r="K1021" i="7941"/>
  <c r="K1005" i="7941"/>
  <c r="L998" i="7941"/>
  <c r="L1071" i="7941"/>
  <c r="L971" i="7941"/>
  <c r="L989" i="7941"/>
  <c r="K1018" i="7941"/>
  <c r="K1015" i="7941"/>
  <c r="L1094" i="7941"/>
  <c r="K1035" i="7941"/>
  <c r="K1040" i="7941"/>
  <c r="K1023" i="7941"/>
  <c r="K1011" i="7941"/>
  <c r="K1050" i="7941"/>
  <c r="K1013" i="7941"/>
  <c r="L987" i="7941"/>
  <c r="L1062" i="7941"/>
  <c r="K1038" i="7941"/>
  <c r="L966" i="7941"/>
  <c r="L1122" i="7941" s="1"/>
  <c r="L1078" i="7941"/>
  <c r="K1006" i="7941"/>
  <c r="K1044" i="7941"/>
  <c r="K1030" i="7941"/>
  <c r="K1024" i="7941"/>
  <c r="K1020" i="7941"/>
  <c r="K1022" i="7941"/>
  <c r="K1010" i="7941"/>
  <c r="K1019" i="7941"/>
  <c r="L957" i="7941"/>
  <c r="L1113" i="7941" s="1"/>
  <c r="L1083" i="7941"/>
  <c r="K1016" i="7941"/>
  <c r="K1032" i="7941"/>
  <c r="L1055" i="7941"/>
  <c r="L1059" i="7941"/>
  <c r="L963" i="7941"/>
  <c r="L980" i="7941"/>
  <c r="L1103" i="7941"/>
  <c r="L961" i="7941"/>
  <c r="L1081" i="7941"/>
  <c r="L1077" i="7941"/>
  <c r="L988" i="7941"/>
  <c r="L1082" i="7941"/>
  <c r="L1096" i="7941"/>
  <c r="L1092" i="7941"/>
  <c r="L986" i="7941"/>
  <c r="L982" i="7941"/>
  <c r="L1100" i="7941"/>
  <c r="L1064" i="7941"/>
  <c r="L992" i="7941"/>
  <c r="L1060" i="7941"/>
  <c r="L991" i="7941"/>
  <c r="L959" i="7941"/>
  <c r="L994" i="7941"/>
  <c r="L985" i="7941"/>
  <c r="L1085" i="7941"/>
  <c r="K1047" i="7941"/>
  <c r="K1034" i="7941"/>
  <c r="L973" i="7941"/>
  <c r="L1098" i="7941"/>
  <c r="L950" i="7941"/>
  <c r="L1084" i="7941"/>
  <c r="L1093" i="7941"/>
  <c r="L958" i="7941"/>
  <c r="L1102" i="7941"/>
  <c r="L1069" i="7941"/>
  <c r="L1086" i="7941"/>
  <c r="L1068" i="7941"/>
  <c r="L1079" i="7941"/>
  <c r="L953" i="7941"/>
  <c r="K1039" i="7941"/>
  <c r="K1008" i="7941"/>
  <c r="K1051" i="7941"/>
  <c r="K1033" i="7941"/>
  <c r="L999" i="7941"/>
  <c r="L969" i="7941"/>
  <c r="L956" i="7941"/>
  <c r="L1099" i="7941"/>
  <c r="L1090" i="7941"/>
  <c r="L960" i="7941"/>
  <c r="L997" i="7941"/>
  <c r="L1088" i="7941"/>
  <c r="K1007" i="7941"/>
  <c r="K1042" i="7941"/>
  <c r="K1028" i="7941"/>
  <c r="L990" i="7941"/>
  <c r="L979" i="7941"/>
  <c r="L968" i="7941"/>
  <c r="L978" i="7941"/>
  <c r="L1057" i="7941"/>
  <c r="L1087" i="7941"/>
  <c r="L1097" i="7941"/>
  <c r="L995" i="7941"/>
  <c r="L1080" i="7941"/>
  <c r="L962" i="7941"/>
  <c r="L1101" i="7941"/>
  <c r="K1027" i="7941"/>
  <c r="K1025" i="7941"/>
  <c r="L977" i="7941"/>
  <c r="L996" i="7941"/>
  <c r="L1152" i="7941" s="1"/>
  <c r="L1056" i="7941"/>
  <c r="L984" i="7941"/>
  <c r="L1073" i="7941"/>
  <c r="L1066" i="7941"/>
  <c r="L964" i="7941"/>
  <c r="L972" i="7941"/>
  <c r="L1095" i="7941"/>
  <c r="L1072" i="7941"/>
  <c r="L1054" i="7941"/>
  <c r="L965" i="7941"/>
  <c r="K990" i="7941"/>
  <c r="K1101" i="7941"/>
  <c r="K965" i="7941"/>
  <c r="K1059" i="7941"/>
  <c r="K980" i="7941"/>
  <c r="K987" i="7941"/>
  <c r="K967" i="7941"/>
  <c r="K1098" i="7941"/>
  <c r="K991" i="7941"/>
  <c r="K1102" i="7941"/>
  <c r="K1085" i="7941"/>
  <c r="K984" i="7941"/>
  <c r="K1094" i="7941"/>
  <c r="K958" i="7941"/>
  <c r="K1071" i="7941"/>
  <c r="K1074" i="7941"/>
  <c r="K1063" i="7941"/>
  <c r="K976" i="7941"/>
  <c r="K1097" i="7941"/>
  <c r="K979" i="7941"/>
  <c r="K1062" i="7941"/>
  <c r="K975" i="7941"/>
  <c r="K1103" i="7941"/>
  <c r="K1070" i="7941"/>
  <c r="K1079" i="7941"/>
  <c r="K989" i="7941"/>
  <c r="K1061" i="7941"/>
  <c r="K1099" i="7941"/>
  <c r="K964" i="7941"/>
  <c r="K992" i="7941"/>
  <c r="K1083" i="7941"/>
  <c r="K1060" i="7941"/>
  <c r="K994" i="7941"/>
  <c r="K1068" i="7941"/>
  <c r="K1075" i="7941"/>
  <c r="K963" i="7941"/>
  <c r="K1093" i="7941"/>
  <c r="K1058" i="7941"/>
  <c r="K999" i="7941"/>
  <c r="K1090" i="7941"/>
  <c r="K996" i="7941"/>
  <c r="K969" i="7941"/>
  <c r="K1087" i="7941"/>
  <c r="K950" i="7941"/>
  <c r="K1077" i="7941"/>
  <c r="K1054" i="7941"/>
  <c r="K1064" i="7941"/>
  <c r="K1065" i="7941"/>
  <c r="K1080" i="7941"/>
  <c r="K955" i="7941"/>
  <c r="K959" i="7941"/>
  <c r="K983" i="7941"/>
  <c r="K966" i="7941"/>
  <c r="K952" i="7941"/>
  <c r="K982" i="7941"/>
  <c r="K970" i="7941"/>
  <c r="K1055" i="7941"/>
  <c r="K1056" i="7941"/>
  <c r="K1067" i="7941"/>
  <c r="K977" i="7941"/>
  <c r="K1096" i="7941"/>
  <c r="K972" i="7941"/>
  <c r="K995" i="7941"/>
  <c r="K1091" i="7941"/>
  <c r="K986" i="7941"/>
  <c r="K1084" i="7941"/>
  <c r="K1100" i="7941"/>
  <c r="K974" i="7941"/>
  <c r="K957" i="7941"/>
  <c r="K997" i="7941"/>
  <c r="K961" i="7941"/>
  <c r="K1073" i="7941"/>
  <c r="K1086" i="7941"/>
  <c r="K1078" i="7941"/>
  <c r="K1092" i="7941"/>
  <c r="K953" i="7941"/>
  <c r="K971" i="7941"/>
  <c r="K1066" i="7941"/>
  <c r="K1076" i="7941"/>
  <c r="K1089" i="7941"/>
  <c r="K1081" i="7941"/>
  <c r="K988" i="7941"/>
  <c r="K981" i="7941"/>
  <c r="K1088" i="7941"/>
  <c r="K1069" i="7941"/>
  <c r="K978" i="7941"/>
  <c r="K998" i="7941"/>
  <c r="K951" i="7941"/>
  <c r="K960" i="7941"/>
  <c r="K956" i="7941"/>
  <c r="K1072" i="7941"/>
  <c r="K962" i="7941"/>
  <c r="K1095" i="7941"/>
  <c r="K973" i="7941"/>
  <c r="K1057" i="7941"/>
  <c r="K968" i="7941"/>
  <c r="K1082" i="7941"/>
  <c r="K954" i="7941"/>
  <c r="K993" i="7941"/>
  <c r="K985" i="794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479" i="7941"/>
  <c r="K504" i="7941"/>
  <c r="K518" i="7941"/>
  <c r="K405" i="7941"/>
  <c r="K513" i="7941"/>
  <c r="K396" i="7941"/>
  <c r="K498" i="7941"/>
  <c r="K480" i="7941"/>
  <c r="K499" i="7941"/>
  <c r="K401" i="7941"/>
  <c r="K508" i="7941"/>
  <c r="K497" i="7941"/>
  <c r="K413" i="7941"/>
  <c r="K500" i="7941"/>
  <c r="K421" i="7941"/>
  <c r="K510" i="7941"/>
  <c r="K395" i="7941"/>
  <c r="K478" i="7941"/>
  <c r="K410" i="7941"/>
  <c r="K393" i="7941"/>
  <c r="K414" i="7941"/>
  <c r="K417" i="7941"/>
  <c r="K485" i="7941"/>
  <c r="K495" i="7941"/>
  <c r="K403" i="7941"/>
  <c r="K402" i="7941"/>
  <c r="K415" i="7941"/>
  <c r="K520" i="7941"/>
  <c r="K486" i="7941"/>
  <c r="K527" i="7941"/>
  <c r="K419" i="7941"/>
  <c r="K404" i="7941"/>
  <c r="K389" i="7941"/>
  <c r="K409" i="7941"/>
  <c r="K509" i="7941"/>
  <c r="K521" i="7941"/>
  <c r="K524" i="7941"/>
  <c r="K378" i="7941"/>
  <c r="K374" i="7941"/>
  <c r="K506" i="7941"/>
  <c r="K382" i="7941"/>
  <c r="K481" i="7941"/>
  <c r="K505" i="7941"/>
  <c r="K416" i="7941"/>
  <c r="K487" i="7941"/>
  <c r="K517" i="7941"/>
  <c r="K399" i="7941"/>
  <c r="K411" i="7941"/>
  <c r="K390" i="7941"/>
  <c r="K422" i="7941"/>
  <c r="K394" i="7941"/>
  <c r="K420" i="7941"/>
  <c r="K523" i="7941"/>
  <c r="K492" i="7941"/>
  <c r="K418" i="7941"/>
  <c r="K511" i="7941"/>
  <c r="K397" i="7941"/>
  <c r="K398" i="7941"/>
  <c r="K494" i="7941"/>
  <c r="K377" i="7941"/>
  <c r="K514" i="7941"/>
  <c r="K385" i="7941"/>
  <c r="K491" i="7941"/>
  <c r="K423" i="7941"/>
  <c r="K391" i="7941"/>
  <c r="K503" i="7941"/>
  <c r="K502" i="7941"/>
  <c r="K408" i="7941"/>
  <c r="K489" i="7941"/>
  <c r="K512" i="7941"/>
  <c r="K496" i="7941"/>
  <c r="K406" i="7941"/>
  <c r="K490" i="7941"/>
  <c r="K526" i="7941"/>
  <c r="K375" i="7941"/>
  <c r="K519" i="7941"/>
  <c r="K387" i="7941"/>
  <c r="K380" i="7941"/>
  <c r="K412" i="7941"/>
  <c r="K407" i="7941"/>
  <c r="K507" i="7941"/>
  <c r="K493" i="7941"/>
  <c r="K400" i="7941"/>
  <c r="K516" i="7941"/>
  <c r="K386" i="7941"/>
  <c r="K488" i="7941"/>
  <c r="K482" i="7941"/>
  <c r="L495" i="7941" l="1"/>
  <c r="L515" i="7941"/>
  <c r="L405" i="7941"/>
  <c r="L449" i="7941"/>
  <c r="L444" i="7941"/>
  <c r="L465" i="7941"/>
  <c r="L488" i="7941"/>
  <c r="L506" i="7941"/>
  <c r="L478" i="7941"/>
  <c r="L451" i="7941"/>
  <c r="L441" i="7941"/>
  <c r="L471" i="7941"/>
  <c r="L481" i="7941"/>
  <c r="L407" i="7941"/>
  <c r="L511" i="7941"/>
  <c r="L436" i="7941"/>
  <c r="L445" i="7941"/>
  <c r="L466" i="7941"/>
  <c r="L386" i="7941"/>
  <c r="L482" i="7941"/>
  <c r="L474" i="7941"/>
  <c r="L467" i="7941"/>
  <c r="L516" i="7941"/>
  <c r="L378" i="7941"/>
  <c r="L402" i="7941"/>
  <c r="L519" i="7941"/>
  <c r="L410" i="7941"/>
  <c r="L469" i="7941"/>
  <c r="L447" i="7941"/>
  <c r="L459" i="7941"/>
  <c r="L489" i="7941"/>
  <c r="L439" i="7941"/>
  <c r="L462" i="7941"/>
  <c r="L434" i="7941"/>
  <c r="L460" i="7941"/>
  <c r="L452" i="7941"/>
  <c r="L448" i="7941"/>
  <c r="L426" i="7941"/>
  <c r="L443" i="7941"/>
  <c r="L432" i="7941"/>
  <c r="L456" i="7941"/>
  <c r="L429" i="7941"/>
  <c r="L401" i="7941"/>
  <c r="L376" i="7941"/>
  <c r="L380" i="7941"/>
  <c r="L393" i="7941"/>
  <c r="L375" i="7941"/>
  <c r="L442" i="7941"/>
  <c r="L463" i="7941"/>
  <c r="L455" i="7941"/>
  <c r="L427" i="7941"/>
  <c r="L475" i="7941"/>
  <c r="L470" i="7941"/>
  <c r="L431" i="7941"/>
  <c r="L461" i="7941"/>
  <c r="L457" i="7941"/>
  <c r="L446" i="7941"/>
  <c r="L433" i="7941"/>
  <c r="L454" i="7941"/>
  <c r="L453" i="7941"/>
  <c r="L512" i="7941"/>
  <c r="L484" i="7941"/>
  <c r="L389" i="7941"/>
  <c r="L390" i="7941"/>
  <c r="L388" i="7941"/>
  <c r="L497" i="7941"/>
  <c r="L479" i="7941"/>
  <c r="L483" i="7941"/>
  <c r="L374" i="7941"/>
  <c r="L517" i="7941"/>
  <c r="L523" i="7941"/>
  <c r="L487" i="7941"/>
  <c r="L508" i="7941"/>
  <c r="L406" i="7941"/>
  <c r="L502" i="7941"/>
  <c r="L411" i="7941"/>
  <c r="L415" i="7941"/>
  <c r="L400" i="7941"/>
  <c r="L423" i="7941"/>
  <c r="L381" i="7941"/>
  <c r="L403" i="7941"/>
  <c r="L414" i="7941"/>
  <c r="L485" i="7941"/>
  <c r="L521" i="7941"/>
  <c r="L480" i="7941"/>
  <c r="L490" i="7941"/>
  <c r="L391" i="7941"/>
  <c r="L525" i="7941"/>
  <c r="L404" i="7941"/>
  <c r="L394" i="7941"/>
  <c r="L509" i="7941"/>
  <c r="L398" i="7941"/>
  <c r="L520" i="7941"/>
  <c r="L514" i="7941"/>
  <c r="L505" i="7941"/>
  <c r="L385" i="7941"/>
  <c r="L413" i="7941"/>
  <c r="L417" i="7941"/>
  <c r="L524" i="7941"/>
  <c r="L396" i="7941"/>
  <c r="L383" i="7941"/>
  <c r="L507" i="7941"/>
  <c r="L382" i="7941"/>
  <c r="L493" i="7941"/>
  <c r="L379" i="7941"/>
  <c r="L518" i="7941"/>
  <c r="L501" i="7941"/>
  <c r="L422" i="7941"/>
  <c r="L399" i="7941"/>
  <c r="L408" i="7941"/>
  <c r="L491" i="7941"/>
  <c r="L395" i="7941"/>
  <c r="L464" i="7941"/>
  <c r="L440" i="7941"/>
  <c r="L437" i="7941"/>
  <c r="L430" i="7941"/>
  <c r="L458" i="7941"/>
  <c r="L438" i="7941"/>
  <c r="L428" i="7941"/>
  <c r="L472" i="7941"/>
  <c r="L473" i="7941"/>
  <c r="L468" i="7941"/>
  <c r="L435" i="7941"/>
  <c r="L450" i="7941"/>
  <c r="L522" i="7941"/>
  <c r="L492" i="7941"/>
  <c r="L499" i="7941"/>
  <c r="L503" i="7941"/>
  <c r="L421" i="7941"/>
  <c r="L510" i="7941"/>
  <c r="L500" i="7941"/>
  <c r="L526" i="7941"/>
  <c r="L420" i="7941"/>
  <c r="L504" i="7941"/>
  <c r="L392" i="7941"/>
  <c r="L397" i="7941"/>
  <c r="L416" i="7941"/>
  <c r="L384" i="7941"/>
  <c r="L418" i="7941"/>
  <c r="L387" i="7941"/>
  <c r="L409" i="7941"/>
  <c r="L377" i="7941"/>
  <c r="L513" i="7941"/>
  <c r="L412" i="7941"/>
  <c r="L527" i="7941"/>
  <c r="L496" i="7941"/>
  <c r="L486" i="7941"/>
  <c r="L498" i="7941"/>
  <c r="L494" i="7941"/>
  <c r="O1558" i="18"/>
  <c r="O9" i="7941"/>
  <c r="N323" i="7941"/>
  <c r="N112" i="7941"/>
  <c r="N873" i="18"/>
  <c r="O770" i="18"/>
  <c r="O586" i="7941"/>
  <c r="N900" i="7941"/>
  <c r="O689" i="7941"/>
  <c r="P1191" i="18"/>
  <c r="N114" i="7941"/>
  <c r="O772" i="18"/>
  <c r="N1293" i="18"/>
  <c r="N688" i="7941"/>
  <c r="O1190" i="18"/>
  <c r="O1137" i="18"/>
  <c r="K477" i="7941"/>
  <c r="K425" i="7941"/>
  <c r="L1119" i="7941"/>
  <c r="L1143" i="7941"/>
  <c r="L1151" i="7941"/>
  <c r="L1133" i="7941"/>
  <c r="L1135" i="7941"/>
  <c r="L1155" i="7941"/>
  <c r="L1141" i="7941"/>
  <c r="L1117" i="7941"/>
  <c r="L1140" i="7941"/>
  <c r="L1146" i="7941"/>
  <c r="L1127" i="7941"/>
  <c r="L1121" i="7941"/>
  <c r="L1128" i="7941"/>
  <c r="L1120" i="7941"/>
  <c r="L1134" i="7941"/>
  <c r="L1112" i="7941"/>
  <c r="L1115" i="7941"/>
  <c r="L1116" i="7941"/>
  <c r="L1114" i="7941"/>
  <c r="L1136" i="7941"/>
  <c r="L577" i="7941"/>
  <c r="L576" i="7941"/>
  <c r="L548" i="7941"/>
  <c r="L553" i="7941"/>
  <c r="L572" i="7941"/>
  <c r="L540" i="7941"/>
  <c r="L574" i="7941"/>
  <c r="L543" i="7941"/>
  <c r="L565" i="7941"/>
  <c r="L533" i="7941"/>
  <c r="L568" i="7941"/>
  <c r="L575" i="7941"/>
  <c r="L557" i="7941"/>
  <c r="L532" i="7941"/>
  <c r="L534" i="7941"/>
  <c r="L536" i="7941"/>
  <c r="L542" i="7941"/>
  <c r="L558" i="7941"/>
  <c r="L549" i="7941"/>
  <c r="L563" i="7941"/>
  <c r="L566" i="7941"/>
  <c r="L531" i="7941"/>
  <c r="L561" i="7941"/>
  <c r="L545" i="7941"/>
  <c r="L546" i="7941"/>
  <c r="L544" i="7941"/>
  <c r="L530" i="7941"/>
  <c r="L562" i="7941"/>
  <c r="L567" i="7941"/>
  <c r="L571" i="7941"/>
  <c r="L556" i="7941"/>
  <c r="L579" i="7941"/>
  <c r="L537" i="7941"/>
  <c r="L559" i="7941"/>
  <c r="L570" i="7941"/>
  <c r="L560" i="7941"/>
  <c r="L550" i="7941"/>
  <c r="L554" i="7941"/>
  <c r="L547" i="7941"/>
  <c r="L541" i="7941"/>
  <c r="L569" i="7941"/>
  <c r="L573" i="7941"/>
  <c r="L552" i="7941"/>
  <c r="L539" i="7941"/>
  <c r="L538" i="7941"/>
  <c r="L535" i="7941"/>
  <c r="L578" i="7941"/>
  <c r="L555" i="7941"/>
  <c r="L564" i="7941"/>
  <c r="L551" i="7941"/>
  <c r="L1153" i="7941"/>
  <c r="L1106" i="7941"/>
  <c r="L1131" i="7941"/>
  <c r="L1137" i="7941"/>
  <c r="L1149" i="7941"/>
  <c r="L1124" i="7941"/>
  <c r="L1125" i="7941"/>
  <c r="L1147" i="7941"/>
  <c r="L1154" i="7941"/>
  <c r="L1123" i="7941"/>
  <c r="L1108" i="7941"/>
  <c r="L1118" i="7941"/>
  <c r="L1129" i="7941"/>
  <c r="L1138" i="7941"/>
  <c r="L1145" i="7941"/>
  <c r="L1139" i="7941"/>
  <c r="L1111" i="7941"/>
  <c r="L1130" i="7941"/>
  <c r="L1107" i="7941"/>
  <c r="L1109" i="7941"/>
  <c r="L1150" i="7941"/>
  <c r="L1148" i="7941"/>
  <c r="L1142" i="7941"/>
  <c r="L1144" i="7941"/>
  <c r="L1110" i="7941"/>
  <c r="L1126" i="7941"/>
  <c r="L1132" i="7941"/>
  <c r="L1053" i="7941"/>
  <c r="K949" i="7941"/>
  <c r="L949" i="7941"/>
  <c r="K1105" i="7941"/>
  <c r="K1001" i="7941"/>
  <c r="L1001" i="7941"/>
  <c r="K373" i="7941"/>
  <c r="K1053" i="7941"/>
  <c r="K529" i="7941"/>
  <c r="L477" i="7941" l="1"/>
  <c r="L425" i="7941"/>
  <c r="L373" i="7941"/>
  <c r="N324" i="7941"/>
  <c r="O10" i="7941"/>
  <c r="P1557" i="18"/>
  <c r="O1136" i="18"/>
  <c r="O769" i="18"/>
  <c r="O1296" i="18"/>
  <c r="O1189" i="18"/>
  <c r="O1556" i="18"/>
  <c r="N687" i="7941"/>
  <c r="N898" i="7941"/>
  <c r="O584" i="7941"/>
  <c r="O875" i="18"/>
  <c r="P585" i="7941"/>
  <c r="O899" i="7941"/>
  <c r="O1138" i="18"/>
  <c r="N111" i="7941"/>
  <c r="O8" i="7941"/>
  <c r="N322" i="7941"/>
  <c r="L1105" i="7941"/>
  <c r="L529" i="7941"/>
  <c r="O1294" i="18" l="1"/>
  <c r="O1555" i="18"/>
  <c r="O690" i="7941"/>
  <c r="P1192" i="18"/>
  <c r="O113" i="7941"/>
  <c r="P771" i="18"/>
  <c r="N897" i="7941"/>
  <c r="N321" i="7941"/>
  <c r="O876" i="18"/>
  <c r="O583" i="7941"/>
  <c r="P1295" i="18"/>
  <c r="O7" i="7941"/>
  <c r="O874" i="18"/>
  <c r="O1135" i="18"/>
  <c r="P1137" i="18" l="1"/>
  <c r="O873" i="18"/>
  <c r="O112" i="7941"/>
  <c r="P770" i="18"/>
  <c r="P9" i="7941"/>
  <c r="O323" i="7941"/>
  <c r="P586" i="7941"/>
  <c r="O900" i="7941"/>
  <c r="O114" i="7941"/>
  <c r="P772" i="18"/>
  <c r="O688" i="7941"/>
  <c r="O1293" i="18"/>
  <c r="P1190" i="18"/>
  <c r="M512" i="7941"/>
  <c r="M406" i="7941"/>
  <c r="M487" i="7941"/>
  <c r="M519" i="7941"/>
  <c r="M411" i="7941"/>
  <c r="M496" i="7941"/>
  <c r="M423" i="7941"/>
  <c r="M378" i="7941"/>
  <c r="M504" i="7941"/>
  <c r="M415" i="7941"/>
  <c r="M397" i="7941"/>
  <c r="M385" i="7941"/>
  <c r="M491" i="7941"/>
  <c r="M524" i="7941"/>
  <c r="M380" i="7941"/>
  <c r="M484" i="7941"/>
  <c r="M404" i="7941"/>
  <c r="M403" i="7941"/>
  <c r="M514" i="7941"/>
  <c r="M486" i="7941"/>
  <c r="M381" i="7941"/>
  <c r="M395" i="7941"/>
  <c r="M517" i="7941"/>
  <c r="M396" i="7941"/>
  <c r="M479" i="7941"/>
  <c r="M376" i="7941"/>
  <c r="M483" i="7941"/>
  <c r="M408" i="7941"/>
  <c r="M518" i="7941"/>
  <c r="M374" i="7941"/>
  <c r="M507" i="7941"/>
  <c r="M414" i="7941"/>
  <c r="M379" i="7941"/>
  <c r="M508" i="7941"/>
  <c r="M410" i="7941"/>
  <c r="M525" i="7941"/>
  <c r="M495" i="7941"/>
  <c r="M478" i="7941"/>
  <c r="M419" i="7941"/>
  <c r="M377" i="7941"/>
  <c r="M488" i="7941"/>
  <c r="M511" i="7941"/>
  <c r="M388" i="7941"/>
  <c r="M383" i="7941"/>
  <c r="M521" i="7941"/>
  <c r="M523" i="7941"/>
  <c r="M498" i="7941"/>
  <c r="M499" i="7941"/>
  <c r="M421" i="7941"/>
  <c r="M510" i="7941"/>
  <c r="M401" i="7941"/>
  <c r="M515" i="7941"/>
  <c r="M494" i="7941"/>
  <c r="M505" i="7941"/>
  <c r="M480" i="7941"/>
  <c r="M417" i="7941"/>
  <c r="M399" i="7941"/>
  <c r="M492" i="7941"/>
  <c r="M497" i="7941"/>
  <c r="M418" i="7941"/>
  <c r="M482" i="7941"/>
  <c r="M513" i="7941"/>
  <c r="M493" i="7941"/>
  <c r="M413" i="7941"/>
  <c r="M400" i="7941"/>
  <c r="M503" i="7941"/>
  <c r="M422" i="7941"/>
  <c r="M391" i="7941"/>
  <c r="M501" i="7941"/>
  <c r="M520" i="7941"/>
  <c r="M389" i="7941"/>
  <c r="M382" i="7941"/>
  <c r="M481" i="7941"/>
  <c r="M489" i="7941"/>
  <c r="M387" i="7941"/>
  <c r="M502" i="7941"/>
  <c r="M392" i="7941"/>
  <c r="M500" i="7941"/>
  <c r="M394" i="7941"/>
  <c r="M386" i="7941"/>
  <c r="M402" i="7941"/>
  <c r="M485" i="7941"/>
  <c r="M398" i="7941"/>
  <c r="M522" i="7941"/>
  <c r="M516" i="7941"/>
  <c r="M490" i="7941"/>
  <c r="M420" i="7941"/>
  <c r="M393" i="7941"/>
  <c r="M506" i="7941"/>
  <c r="M384" i="7941"/>
  <c r="M509" i="7941"/>
  <c r="M409" i="7941"/>
  <c r="M416" i="7941"/>
  <c r="M526" i="7941"/>
  <c r="M412" i="7941"/>
  <c r="M407" i="7941"/>
  <c r="M390" i="7941"/>
  <c r="M405" i="7941"/>
  <c r="M527" i="7941"/>
  <c r="M375" i="7941"/>
  <c r="M445" i="7941"/>
  <c r="M549" i="7941" s="1"/>
  <c r="M451" i="7941"/>
  <c r="M555" i="7941" s="1"/>
  <c r="M440" i="7941"/>
  <c r="M544" i="7941" s="1"/>
  <c r="M464" i="7941"/>
  <c r="M568" i="7941" s="1"/>
  <c r="M469" i="7941"/>
  <c r="M573" i="7941" s="1"/>
  <c r="M427" i="7941"/>
  <c r="M531" i="7941" s="1"/>
  <c r="M453" i="7941"/>
  <c r="M557" i="7941" s="1"/>
  <c r="M463" i="7941"/>
  <c r="M567" i="7941" s="1"/>
  <c r="M473" i="7941"/>
  <c r="M577" i="7941" s="1"/>
  <c r="M431" i="7941"/>
  <c r="M535" i="7941" s="1"/>
  <c r="M460" i="7941"/>
  <c r="M564" i="7941" s="1"/>
  <c r="M472" i="7941"/>
  <c r="M576" i="7941" s="1"/>
  <c r="M434" i="7941"/>
  <c r="M538" i="7941" s="1"/>
  <c r="M475" i="7941"/>
  <c r="M579" i="7941" s="1"/>
  <c r="M459" i="7941"/>
  <c r="M563" i="7941" s="1"/>
  <c r="M432" i="7941"/>
  <c r="M536" i="7941" s="1"/>
  <c r="M467" i="7941"/>
  <c r="M571" i="7941" s="1"/>
  <c r="M429" i="7941"/>
  <c r="M533" i="7941" s="1"/>
  <c r="M474" i="7941"/>
  <c r="M578" i="7941" s="1"/>
  <c r="M471" i="7941"/>
  <c r="M575" i="7941" s="1"/>
  <c r="M448" i="7941"/>
  <c r="M552" i="7941" s="1"/>
  <c r="M446" i="7941"/>
  <c r="M550" i="7941" s="1"/>
  <c r="M433" i="7941"/>
  <c r="M537" i="7941" s="1"/>
  <c r="M470" i="7941"/>
  <c r="M574" i="7941" s="1"/>
  <c r="M435" i="7941"/>
  <c r="M539" i="7941" s="1"/>
  <c r="M456" i="7941"/>
  <c r="M560" i="7941" s="1"/>
  <c r="M430" i="7941"/>
  <c r="M534" i="7941" s="1"/>
  <c r="M439" i="7941"/>
  <c r="M543" i="7941" s="1"/>
  <c r="M465" i="7941"/>
  <c r="M569" i="7941" s="1"/>
  <c r="M449" i="7941"/>
  <c r="M553" i="7941" s="1"/>
  <c r="M442" i="7941"/>
  <c r="M546" i="7941" s="1"/>
  <c r="M461" i="7941"/>
  <c r="M565" i="7941" s="1"/>
  <c r="M462" i="7941"/>
  <c r="M566" i="7941" s="1"/>
  <c r="M466" i="7941"/>
  <c r="M570" i="7941" s="1"/>
  <c r="M468" i="7941"/>
  <c r="M572" i="7941" s="1"/>
  <c r="M447" i="7941"/>
  <c r="M551" i="7941" s="1"/>
  <c r="M457" i="7941"/>
  <c r="M561" i="7941" s="1"/>
  <c r="M454" i="7941"/>
  <c r="M558" i="7941" s="1"/>
  <c r="M450" i="7941"/>
  <c r="M554" i="7941" s="1"/>
  <c r="M428" i="7941"/>
  <c r="M532" i="7941" s="1"/>
  <c r="M441" i="7941"/>
  <c r="M545" i="7941" s="1"/>
  <c r="M444" i="7941"/>
  <c r="M548" i="7941" s="1"/>
  <c r="M438" i="7941"/>
  <c r="M542" i="7941" s="1"/>
  <c r="M452" i="7941"/>
  <c r="M556" i="7941" s="1"/>
  <c r="M455" i="7941"/>
  <c r="M559" i="7941" s="1"/>
  <c r="M426" i="7941"/>
  <c r="M437" i="7941"/>
  <c r="M541" i="7941" s="1"/>
  <c r="M436" i="7941"/>
  <c r="M540" i="7941" s="1"/>
  <c r="M458" i="7941"/>
  <c r="M562" i="7941" s="1"/>
  <c r="M443" i="7941"/>
  <c r="M547" i="7941" s="1"/>
  <c r="M530" i="7941"/>
  <c r="P689" i="7941"/>
  <c r="Q1191" i="18"/>
  <c r="M1089" i="7941"/>
  <c r="M1093" i="7941"/>
  <c r="M993" i="7941"/>
  <c r="M982" i="7941"/>
  <c r="M1071" i="7941"/>
  <c r="M975" i="7941"/>
  <c r="M1076" i="7941"/>
  <c r="M1090" i="7941"/>
  <c r="M1095" i="7941"/>
  <c r="M1088" i="7941"/>
  <c r="M973" i="7941"/>
  <c r="M1094" i="7941"/>
  <c r="M1055" i="7941"/>
  <c r="M1059" i="7941"/>
  <c r="M995" i="7941"/>
  <c r="M1064" i="7941"/>
  <c r="M1060" i="7941"/>
  <c r="M1077" i="7941"/>
  <c r="M1085" i="7941"/>
  <c r="M1063" i="7941"/>
  <c r="M984" i="7941"/>
  <c r="M1070" i="7941"/>
  <c r="M1061" i="7941"/>
  <c r="M1062" i="7941"/>
  <c r="M972" i="7941"/>
  <c r="M1054" i="7941"/>
  <c r="M958" i="7941"/>
  <c r="M987" i="7941"/>
  <c r="M991" i="7941"/>
  <c r="M1079" i="7941"/>
  <c r="M985" i="7941"/>
  <c r="M962" i="7941"/>
  <c r="M997" i="7941"/>
  <c r="M963" i="7941"/>
  <c r="M956" i="7941"/>
  <c r="M1069" i="7941"/>
  <c r="M951" i="7941"/>
  <c r="M1066" i="7941"/>
  <c r="M988" i="7941"/>
  <c r="M1087" i="7941"/>
  <c r="M986" i="7941"/>
  <c r="M959" i="7941"/>
  <c r="M1100" i="7941"/>
  <c r="M1072" i="7941"/>
  <c r="M981" i="7941"/>
  <c r="M1098" i="7941"/>
  <c r="M1078" i="7941"/>
  <c r="M1084" i="7941"/>
  <c r="M1103" i="7941"/>
  <c r="M996" i="7941"/>
  <c r="M1092" i="7941"/>
  <c r="M989" i="7941"/>
  <c r="M970" i="7941"/>
  <c r="M960" i="7941"/>
  <c r="M1091" i="7941"/>
  <c r="M994" i="7941"/>
  <c r="M1056" i="7941"/>
  <c r="M1102" i="7941"/>
  <c r="M950" i="7941"/>
  <c r="M1065" i="7941"/>
  <c r="M1083" i="7941"/>
  <c r="M957" i="7941"/>
  <c r="M977" i="7941"/>
  <c r="M980" i="7941"/>
  <c r="M1075" i="7941"/>
  <c r="M955" i="7941"/>
  <c r="M1101" i="7941"/>
  <c r="M983" i="7941"/>
  <c r="M976" i="7941"/>
  <c r="M1057" i="7941"/>
  <c r="M1068" i="7941"/>
  <c r="M1073" i="7941"/>
  <c r="M1086" i="7941"/>
  <c r="M1097" i="7941"/>
  <c r="M969" i="7941"/>
  <c r="M1096" i="7941"/>
  <c r="M998" i="7941"/>
  <c r="M979" i="7941"/>
  <c r="M990" i="7941"/>
  <c r="M1074" i="7941"/>
  <c r="M1099" i="7941"/>
  <c r="M971" i="7941"/>
  <c r="M967" i="7941"/>
  <c r="M968" i="7941"/>
  <c r="M953" i="7941"/>
  <c r="M999" i="7941"/>
  <c r="M965" i="7941"/>
  <c r="M1081" i="7941"/>
  <c r="M954" i="7941"/>
  <c r="M1080" i="7941"/>
  <c r="M1082" i="7941"/>
  <c r="M1058" i="7941"/>
  <c r="M961" i="7941"/>
  <c r="M964" i="7941"/>
  <c r="M1067" i="7941"/>
  <c r="M978" i="7941"/>
  <c r="M992" i="7941"/>
  <c r="M966" i="7941"/>
  <c r="M974" i="7941"/>
  <c r="M952" i="7941"/>
  <c r="M1038" i="7941"/>
  <c r="M1142" i="7941" s="1"/>
  <c r="M1011" i="7941"/>
  <c r="M1115" i="7941" s="1"/>
  <c r="M1036" i="7941"/>
  <c r="M1140" i="7941" s="1"/>
  <c r="M1017" i="7941"/>
  <c r="M1121" i="7941" s="1"/>
  <c r="M1014" i="7941"/>
  <c r="M1118" i="7941" s="1"/>
  <c r="M1033" i="7941"/>
  <c r="M1137" i="7941" s="1"/>
  <c r="M1050" i="7941"/>
  <c r="M1154" i="7941" s="1"/>
  <c r="M1026" i="7941"/>
  <c r="M1130" i="7941" s="1"/>
  <c r="M1031" i="7941"/>
  <c r="M1135" i="7941" s="1"/>
  <c r="M1046" i="7941"/>
  <c r="M1150" i="7941" s="1"/>
  <c r="M1035" i="7941"/>
  <c r="M1139" i="7941" s="1"/>
  <c r="M1022" i="7941"/>
  <c r="M1126" i="7941" s="1"/>
  <c r="M1047" i="7941"/>
  <c r="M1151" i="7941" s="1"/>
  <c r="M1041" i="7941"/>
  <c r="M1145" i="7941" s="1"/>
  <c r="M1005" i="7941"/>
  <c r="M1109" i="7941" s="1"/>
  <c r="M1020" i="7941"/>
  <c r="M1124" i="7941" s="1"/>
  <c r="M1039" i="7941"/>
  <c r="M1143" i="7941" s="1"/>
  <c r="M1008" i="7941"/>
  <c r="M1112" i="7941" s="1"/>
  <c r="M1021" i="7941"/>
  <c r="M1125" i="7941" s="1"/>
  <c r="M1025" i="7941"/>
  <c r="M1129" i="7941" s="1"/>
  <c r="M1040" i="7941"/>
  <c r="M1144" i="7941" s="1"/>
  <c r="M1012" i="7941"/>
  <c r="M1116" i="7941" s="1"/>
  <c r="M1027" i="7941"/>
  <c r="M1131" i="7941" s="1"/>
  <c r="M1013" i="7941"/>
  <c r="M1117" i="7941" s="1"/>
  <c r="M1034" i="7941"/>
  <c r="M1138" i="7941" s="1"/>
  <c r="M1048" i="7941"/>
  <c r="M1152" i="7941" s="1"/>
  <c r="M1007" i="7941"/>
  <c r="M1111" i="7941" s="1"/>
  <c r="M1024" i="7941"/>
  <c r="M1128" i="7941" s="1"/>
  <c r="M1051" i="7941"/>
  <c r="M1155" i="7941" s="1"/>
  <c r="M1037" i="7941"/>
  <c r="M1141" i="7941" s="1"/>
  <c r="M1045" i="7941"/>
  <c r="M1149" i="7941" s="1"/>
  <c r="M1023" i="7941"/>
  <c r="M1127" i="7941" s="1"/>
  <c r="M1019" i="7941"/>
  <c r="M1123" i="7941" s="1"/>
  <c r="M1043" i="7941"/>
  <c r="M1147" i="7941" s="1"/>
  <c r="M1009" i="7941"/>
  <c r="M1113" i="7941" s="1"/>
  <c r="M1006" i="7941"/>
  <c r="M1110" i="7941" s="1"/>
  <c r="M1042" i="7941"/>
  <c r="M1146" i="7941" s="1"/>
  <c r="M1002" i="7941"/>
  <c r="M1030" i="7941"/>
  <c r="M1134" i="7941" s="1"/>
  <c r="M1004" i="7941"/>
  <c r="M1108" i="7941" s="1"/>
  <c r="M1032" i="7941"/>
  <c r="M1136" i="7941" s="1"/>
  <c r="M1028" i="7941"/>
  <c r="M1132" i="7941" s="1"/>
  <c r="M1010" i="7941"/>
  <c r="M1114" i="7941" s="1"/>
  <c r="M1003" i="7941"/>
  <c r="M1107" i="7941" s="1"/>
  <c r="M1015" i="7941"/>
  <c r="M1119" i="7941" s="1"/>
  <c r="M1044" i="7941"/>
  <c r="M1148" i="7941" s="1"/>
  <c r="M1029" i="7941"/>
  <c r="M1133" i="7941" s="1"/>
  <c r="M1016" i="7941"/>
  <c r="M1120" i="7941" s="1"/>
  <c r="M1018" i="7941"/>
  <c r="M1122" i="7941" s="1"/>
  <c r="M1049" i="7941"/>
  <c r="M1153" i="7941" s="1"/>
  <c r="P1558" i="18"/>
  <c r="M477" i="7941" l="1"/>
  <c r="O687" i="7941"/>
  <c r="O898" i="7941"/>
  <c r="P584" i="7941"/>
  <c r="P1296" i="18"/>
  <c r="Q1557" i="18"/>
  <c r="Q1295" i="18" s="1"/>
  <c r="P1138" i="18"/>
  <c r="M373" i="7941"/>
  <c r="M949" i="7941"/>
  <c r="Q585" i="7941"/>
  <c r="P899" i="7941"/>
  <c r="P1189" i="18"/>
  <c r="P1556" i="18"/>
  <c r="P10" i="7941"/>
  <c r="O324" i="7941"/>
  <c r="P875" i="18"/>
  <c r="M1106" i="7941"/>
  <c r="M1105" i="7941" s="1"/>
  <c r="M1001" i="7941"/>
  <c r="O111" i="7941"/>
  <c r="O322" i="7941"/>
  <c r="P8" i="7941"/>
  <c r="M1053" i="7941"/>
  <c r="M529" i="7941"/>
  <c r="M425" i="7941"/>
  <c r="P769" i="18"/>
  <c r="P1136" i="18"/>
  <c r="Q689" i="7941" l="1"/>
  <c r="P113" i="7941"/>
  <c r="Q771" i="18"/>
  <c r="P1555" i="18"/>
  <c r="P1294" i="18"/>
  <c r="P583" i="7941"/>
  <c r="O897" i="7941"/>
  <c r="P874" i="18"/>
  <c r="P1135" i="18"/>
  <c r="P876" i="18"/>
  <c r="P690" i="7941"/>
  <c r="Q1192" i="18"/>
  <c r="P7" i="7941"/>
  <c r="O321" i="7941"/>
  <c r="P112" i="7941" l="1"/>
  <c r="P873" i="18"/>
  <c r="Q770" i="18"/>
  <c r="Q1558" i="18"/>
  <c r="Q1296" i="18" s="1"/>
  <c r="P114" i="7941"/>
  <c r="Q772" i="18"/>
  <c r="N440" i="7941"/>
  <c r="N544" i="7941" s="1"/>
  <c r="N470" i="7941"/>
  <c r="N574" i="7941" s="1"/>
  <c r="N448" i="7941"/>
  <c r="N552" i="7941" s="1"/>
  <c r="N467" i="7941"/>
  <c r="N571" i="7941" s="1"/>
  <c r="N435" i="7941"/>
  <c r="N539" i="7941" s="1"/>
  <c r="N436" i="7941"/>
  <c r="N540" i="7941" s="1"/>
  <c r="N460" i="7941"/>
  <c r="N564" i="7941" s="1"/>
  <c r="N431" i="7941"/>
  <c r="N535" i="7941" s="1"/>
  <c r="N466" i="7941"/>
  <c r="N570" i="7941" s="1"/>
  <c r="N429" i="7941"/>
  <c r="N533" i="7941" s="1"/>
  <c r="N457" i="7941"/>
  <c r="N561" i="7941" s="1"/>
  <c r="N451" i="7941"/>
  <c r="N555" i="7941" s="1"/>
  <c r="N430" i="7941"/>
  <c r="N534" i="7941" s="1"/>
  <c r="N443" i="7941"/>
  <c r="N547" i="7941" s="1"/>
  <c r="N434" i="7941"/>
  <c r="N538" i="7941" s="1"/>
  <c r="N471" i="7941"/>
  <c r="N575" i="7941" s="1"/>
  <c r="N449" i="7941"/>
  <c r="N553" i="7941" s="1"/>
  <c r="N473" i="7941"/>
  <c r="N577" i="7941" s="1"/>
  <c r="N463" i="7941"/>
  <c r="N567" i="7941" s="1"/>
  <c r="N468" i="7941"/>
  <c r="N572" i="7941" s="1"/>
  <c r="N427" i="7941"/>
  <c r="N531" i="7941" s="1"/>
  <c r="N437" i="7941"/>
  <c r="N541" i="7941" s="1"/>
  <c r="N458" i="7941"/>
  <c r="N562" i="7941" s="1"/>
  <c r="N441" i="7941"/>
  <c r="N545" i="7941" s="1"/>
  <c r="N459" i="7941"/>
  <c r="N563" i="7941" s="1"/>
  <c r="N461" i="7941"/>
  <c r="N565" i="7941" s="1"/>
  <c r="N469" i="7941"/>
  <c r="N573" i="7941" s="1"/>
  <c r="N439" i="7941"/>
  <c r="N543" i="7941" s="1"/>
  <c r="N426" i="7941"/>
  <c r="N472" i="7941"/>
  <c r="N576" i="7941" s="1"/>
  <c r="N464" i="7941"/>
  <c r="N568" i="7941" s="1"/>
  <c r="N465" i="7941"/>
  <c r="N569" i="7941" s="1"/>
  <c r="N456" i="7941"/>
  <c r="N560" i="7941" s="1"/>
  <c r="N462" i="7941"/>
  <c r="N566" i="7941" s="1"/>
  <c r="N433" i="7941"/>
  <c r="N537" i="7941" s="1"/>
  <c r="N474" i="7941"/>
  <c r="N578" i="7941" s="1"/>
  <c r="N445" i="7941"/>
  <c r="N549" i="7941" s="1"/>
  <c r="N453" i="7941"/>
  <c r="N557" i="7941" s="1"/>
  <c r="N428" i="7941"/>
  <c r="N532" i="7941" s="1"/>
  <c r="N432" i="7941"/>
  <c r="N536" i="7941" s="1"/>
  <c r="N442" i="7941"/>
  <c r="N546" i="7941" s="1"/>
  <c r="N450" i="7941"/>
  <c r="N554" i="7941" s="1"/>
  <c r="N475" i="7941"/>
  <c r="N579" i="7941" s="1"/>
  <c r="N438" i="7941"/>
  <c r="N542" i="7941" s="1"/>
  <c r="N452" i="7941"/>
  <c r="N556" i="7941" s="1"/>
  <c r="N454" i="7941"/>
  <c r="N558" i="7941" s="1"/>
  <c r="N455" i="7941"/>
  <c r="N559" i="7941" s="1"/>
  <c r="N444" i="7941"/>
  <c r="N548" i="7941" s="1"/>
  <c r="N447" i="7941"/>
  <c r="N551" i="7941" s="1"/>
  <c r="N446" i="7941"/>
  <c r="N550" i="7941" s="1"/>
  <c r="N496" i="7941"/>
  <c r="N407" i="7941"/>
  <c r="N416" i="7941"/>
  <c r="N478" i="7941"/>
  <c r="N415" i="7941"/>
  <c r="N523" i="7941"/>
  <c r="N378" i="7941"/>
  <c r="N387" i="7941"/>
  <c r="N502" i="7941"/>
  <c r="N485" i="7941"/>
  <c r="N506" i="7941"/>
  <c r="N393" i="7941"/>
  <c r="N385" i="7941"/>
  <c r="N494" i="7941"/>
  <c r="N516" i="7941"/>
  <c r="N411" i="7941"/>
  <c r="N413" i="7941"/>
  <c r="N517" i="7941"/>
  <c r="N384" i="7941"/>
  <c r="N508" i="7941"/>
  <c r="N396" i="7941"/>
  <c r="N402" i="7941"/>
  <c r="N481" i="7941"/>
  <c r="N488" i="7941"/>
  <c r="N380" i="7941"/>
  <c r="N398" i="7941"/>
  <c r="N501" i="7941"/>
  <c r="N505" i="7941"/>
  <c r="N382" i="7941"/>
  <c r="N403" i="7941"/>
  <c r="N515" i="7941"/>
  <c r="N504" i="7941"/>
  <c r="N497" i="7941"/>
  <c r="N414" i="7941"/>
  <c r="N513" i="7941"/>
  <c r="N388" i="7941"/>
  <c r="N510" i="7941"/>
  <c r="N410" i="7941"/>
  <c r="N408" i="7941"/>
  <c r="N399" i="7941"/>
  <c r="N498" i="7941"/>
  <c r="N404" i="7941"/>
  <c r="N383" i="7941"/>
  <c r="N493" i="7941"/>
  <c r="N397" i="7941"/>
  <c r="N522" i="7941"/>
  <c r="N509" i="7941"/>
  <c r="N420" i="7941"/>
  <c r="N526" i="7941"/>
  <c r="N394" i="7941"/>
  <c r="N391" i="7941"/>
  <c r="N417" i="7941"/>
  <c r="N521" i="7941"/>
  <c r="N419" i="7941"/>
  <c r="N495" i="7941"/>
  <c r="N377" i="7941"/>
  <c r="N482" i="7941"/>
  <c r="N511" i="7941"/>
  <c r="N406" i="7941"/>
  <c r="N512" i="7941"/>
  <c r="N418" i="7941"/>
  <c r="N524" i="7941"/>
  <c r="N421" i="7941"/>
  <c r="N500" i="7941"/>
  <c r="N376" i="7941"/>
  <c r="N423" i="7941"/>
  <c r="N530" i="7941"/>
  <c r="N479" i="7941"/>
  <c r="N390" i="7941"/>
  <c r="N527" i="7941"/>
  <c r="N395" i="7941"/>
  <c r="N412" i="7941"/>
  <c r="N405" i="7941"/>
  <c r="N487" i="7941"/>
  <c r="N489" i="7941"/>
  <c r="N490" i="7941"/>
  <c r="N518" i="7941"/>
  <c r="N484" i="7941"/>
  <c r="N409" i="7941"/>
  <c r="N389" i="7941"/>
  <c r="N514" i="7941"/>
  <c r="N386" i="7941"/>
  <c r="N480" i="7941"/>
  <c r="N520" i="7941"/>
  <c r="N491" i="7941"/>
  <c r="N400" i="7941"/>
  <c r="N492" i="7941"/>
  <c r="N483" i="7941"/>
  <c r="N401" i="7941"/>
  <c r="N525" i="7941"/>
  <c r="N379" i="7941"/>
  <c r="N486" i="7941"/>
  <c r="N499" i="7941"/>
  <c r="N503" i="7941"/>
  <c r="N519" i="7941"/>
  <c r="N374" i="7941"/>
  <c r="N375" i="7941"/>
  <c r="N422" i="7941"/>
  <c r="N381" i="7941"/>
  <c r="N507" i="7941"/>
  <c r="N392" i="7941"/>
  <c r="Q586" i="7941"/>
  <c r="P900" i="7941"/>
  <c r="Q1137" i="18"/>
  <c r="Q875" i="18" s="1"/>
  <c r="N1023" i="7941"/>
  <c r="N1127" i="7941" s="1"/>
  <c r="N1029" i="7941"/>
  <c r="N1133" i="7941" s="1"/>
  <c r="N1034" i="7941"/>
  <c r="N1138" i="7941" s="1"/>
  <c r="N1030" i="7941"/>
  <c r="N1134" i="7941" s="1"/>
  <c r="N1033" i="7941"/>
  <c r="N1137" i="7941" s="1"/>
  <c r="N1016" i="7941"/>
  <c r="N1120" i="7941" s="1"/>
  <c r="N1049" i="7941"/>
  <c r="N1153" i="7941" s="1"/>
  <c r="N1047" i="7941"/>
  <c r="N1151" i="7941" s="1"/>
  <c r="N1010" i="7941"/>
  <c r="N1114" i="7941" s="1"/>
  <c r="N1025" i="7941"/>
  <c r="N1129" i="7941" s="1"/>
  <c r="N1019" i="7941"/>
  <c r="N1123" i="7941" s="1"/>
  <c r="N1020" i="7941"/>
  <c r="N1124" i="7941" s="1"/>
  <c r="N1043" i="7941"/>
  <c r="N1147" i="7941" s="1"/>
  <c r="N1042" i="7941"/>
  <c r="N1146" i="7941" s="1"/>
  <c r="N1012" i="7941"/>
  <c r="N1116" i="7941" s="1"/>
  <c r="N1046" i="7941"/>
  <c r="N1150" i="7941" s="1"/>
  <c r="N1041" i="7941"/>
  <c r="N1145" i="7941" s="1"/>
  <c r="N1002" i="7941"/>
  <c r="N1036" i="7941"/>
  <c r="N1140" i="7941" s="1"/>
  <c r="N1015" i="7941"/>
  <c r="N1119" i="7941" s="1"/>
  <c r="N1009" i="7941"/>
  <c r="N1113" i="7941" s="1"/>
  <c r="N1018" i="7941"/>
  <c r="N1122" i="7941" s="1"/>
  <c r="N1031" i="7941"/>
  <c r="N1135" i="7941" s="1"/>
  <c r="N1008" i="7941"/>
  <c r="N1112" i="7941" s="1"/>
  <c r="N1004" i="7941"/>
  <c r="N1108" i="7941" s="1"/>
  <c r="N1027" i="7941"/>
  <c r="N1131" i="7941" s="1"/>
  <c r="N1021" i="7941"/>
  <c r="N1125" i="7941" s="1"/>
  <c r="N1011" i="7941"/>
  <c r="N1115" i="7941" s="1"/>
  <c r="N1003" i="7941"/>
  <c r="N1107" i="7941" s="1"/>
  <c r="N1007" i="7941"/>
  <c r="N1111" i="7941" s="1"/>
  <c r="N1050" i="7941"/>
  <c r="N1154" i="7941" s="1"/>
  <c r="N1038" i="7941"/>
  <c r="N1142" i="7941" s="1"/>
  <c r="N1048" i="7941"/>
  <c r="N1152" i="7941" s="1"/>
  <c r="N1045" i="7941"/>
  <c r="N1149" i="7941" s="1"/>
  <c r="N1006" i="7941"/>
  <c r="N1110" i="7941" s="1"/>
  <c r="N1037" i="7941"/>
  <c r="N1141" i="7941" s="1"/>
  <c r="N1040" i="7941"/>
  <c r="N1144" i="7941" s="1"/>
  <c r="N1044" i="7941"/>
  <c r="N1148" i="7941" s="1"/>
  <c r="N1017" i="7941"/>
  <c r="N1121" i="7941" s="1"/>
  <c r="N1032" i="7941"/>
  <c r="N1136" i="7941" s="1"/>
  <c r="N1005" i="7941"/>
  <c r="N1109" i="7941" s="1"/>
  <c r="N1026" i="7941"/>
  <c r="N1130" i="7941" s="1"/>
  <c r="N1039" i="7941"/>
  <c r="N1143" i="7941" s="1"/>
  <c r="N1013" i="7941"/>
  <c r="N1117" i="7941" s="1"/>
  <c r="N1035" i="7941"/>
  <c r="N1139" i="7941" s="1"/>
  <c r="N1028" i="7941"/>
  <c r="N1132" i="7941" s="1"/>
  <c r="N1024" i="7941"/>
  <c r="N1128" i="7941" s="1"/>
  <c r="N1022" i="7941"/>
  <c r="N1126" i="7941" s="1"/>
  <c r="N1014" i="7941"/>
  <c r="N1118" i="7941" s="1"/>
  <c r="N1051" i="7941"/>
  <c r="N1155" i="7941" s="1"/>
  <c r="N953" i="7941"/>
  <c r="N995" i="7941"/>
  <c r="N966" i="7941"/>
  <c r="N960" i="7941"/>
  <c r="N1062" i="7941"/>
  <c r="N1102" i="7941"/>
  <c r="N959" i="7941"/>
  <c r="N970" i="7941"/>
  <c r="N1057" i="7941"/>
  <c r="N974" i="7941"/>
  <c r="N968" i="7941"/>
  <c r="N1079" i="7941"/>
  <c r="N1070" i="7941"/>
  <c r="N992" i="7941"/>
  <c r="N975" i="7941"/>
  <c r="N977" i="7941"/>
  <c r="N1072" i="7941"/>
  <c r="N1076" i="7941"/>
  <c r="N982" i="7941"/>
  <c r="N1065" i="7941"/>
  <c r="N951" i="7941"/>
  <c r="N967" i="7941"/>
  <c r="N987" i="7941"/>
  <c r="N1059" i="7941"/>
  <c r="N1097" i="7941"/>
  <c r="N998" i="7941"/>
  <c r="N1058" i="7941"/>
  <c r="N1096" i="7941"/>
  <c r="N1063" i="7941"/>
  <c r="N957" i="7941"/>
  <c r="N965" i="7941"/>
  <c r="N1069" i="7941"/>
  <c r="N989" i="7941"/>
  <c r="N988" i="7941"/>
  <c r="N956" i="7941"/>
  <c r="N984" i="7941"/>
  <c r="N1075" i="7941"/>
  <c r="N972" i="7941"/>
  <c r="N976" i="7941"/>
  <c r="N1066" i="7941"/>
  <c r="N991" i="7941"/>
  <c r="N979" i="7941"/>
  <c r="N973" i="7941"/>
  <c r="N981" i="7941"/>
  <c r="N1067" i="7941"/>
  <c r="N963" i="7941"/>
  <c r="N958" i="7941"/>
  <c r="N1089" i="7941"/>
  <c r="N1087" i="7941"/>
  <c r="N994" i="7941"/>
  <c r="N986" i="7941"/>
  <c r="N1071" i="7941"/>
  <c r="N978" i="7941"/>
  <c r="N954" i="7941"/>
  <c r="N1073" i="7941"/>
  <c r="N983" i="7941"/>
  <c r="N980" i="7941"/>
  <c r="N964" i="7941"/>
  <c r="N1082" i="7941"/>
  <c r="N1085" i="7941"/>
  <c r="N1054" i="7941"/>
  <c r="N1056" i="7941"/>
  <c r="N993" i="7941"/>
  <c r="N1080" i="7941"/>
  <c r="N1092" i="7941"/>
  <c r="N961" i="7941"/>
  <c r="N1064" i="7941"/>
  <c r="N971" i="7941"/>
  <c r="N952" i="7941"/>
  <c r="N990" i="7941"/>
  <c r="N1090" i="7941"/>
  <c r="N1101" i="7941"/>
  <c r="N985" i="7941"/>
  <c r="N1088" i="7941"/>
  <c r="N950" i="7941"/>
  <c r="N955" i="7941"/>
  <c r="N999" i="7941"/>
  <c r="N1094" i="7941"/>
  <c r="N996" i="7941"/>
  <c r="N1100" i="7941"/>
  <c r="N1103" i="7941"/>
  <c r="N1086" i="7941"/>
  <c r="N1098" i="7941"/>
  <c r="N1095" i="7941"/>
  <c r="N1084" i="7941"/>
  <c r="N1083" i="7941"/>
  <c r="N969" i="7941"/>
  <c r="N1091" i="7941"/>
  <c r="N1074" i="7941"/>
  <c r="N1078" i="7941"/>
  <c r="N1099" i="7941"/>
  <c r="N997" i="7941"/>
  <c r="N1061" i="7941"/>
  <c r="N1081" i="7941"/>
  <c r="N1060" i="7941"/>
  <c r="N962" i="7941"/>
  <c r="N1093" i="7941"/>
  <c r="N1068" i="7941"/>
  <c r="N1055" i="7941"/>
  <c r="N1077" i="7941"/>
  <c r="P1293" i="18"/>
  <c r="P688" i="7941"/>
  <c r="Q1190" i="18"/>
  <c r="P323" i="7941"/>
  <c r="Q9" i="7941"/>
  <c r="Q690" i="7941" l="1"/>
  <c r="Q113" i="7941"/>
  <c r="N529" i="7941"/>
  <c r="Q1189" i="18"/>
  <c r="Q1556" i="18"/>
  <c r="N949" i="7941"/>
  <c r="N425" i="7941"/>
  <c r="Q1138" i="18"/>
  <c r="Q876" i="18" s="1"/>
  <c r="Q769" i="18"/>
  <c r="Q1136" i="18"/>
  <c r="P687" i="7941"/>
  <c r="P898" i="7941"/>
  <c r="Q584" i="7941"/>
  <c r="Q10" i="7941"/>
  <c r="P324" i="7941"/>
  <c r="N1106" i="7941"/>
  <c r="N1105" i="7941" s="1"/>
  <c r="N1001" i="7941"/>
  <c r="N1053" i="7941"/>
  <c r="N373" i="7941"/>
  <c r="N477" i="7941"/>
  <c r="P111" i="7941"/>
  <c r="Q8" i="7941"/>
  <c r="P322" i="7941"/>
  <c r="Q114" i="7941" l="1"/>
  <c r="Q583" i="7941"/>
  <c r="Q7" i="7941"/>
  <c r="Q1294" i="18"/>
  <c r="Q1555" i="18"/>
  <c r="Q874" i="18"/>
  <c r="Q1135" i="18"/>
  <c r="P321" i="7941"/>
  <c r="P897" i="7941"/>
  <c r="Q112" i="7941" l="1"/>
  <c r="Q873" i="18"/>
  <c r="O1037" i="7941"/>
  <c r="O1141" i="7941" s="1"/>
  <c r="O1038" i="7941"/>
  <c r="O1142" i="7941" s="1"/>
  <c r="O1004" i="7941"/>
  <c r="O1108" i="7941" s="1"/>
  <c r="O1013" i="7941"/>
  <c r="O1117" i="7941" s="1"/>
  <c r="O1030" i="7941"/>
  <c r="O1134" i="7941" s="1"/>
  <c r="O1010" i="7941"/>
  <c r="O1114" i="7941" s="1"/>
  <c r="O1017" i="7941"/>
  <c r="O1121" i="7941" s="1"/>
  <c r="O1045" i="7941"/>
  <c r="O1149" i="7941" s="1"/>
  <c r="O1049" i="7941"/>
  <c r="O1153" i="7941" s="1"/>
  <c r="O1040" i="7941"/>
  <c r="O1144" i="7941" s="1"/>
  <c r="O1029" i="7941"/>
  <c r="O1133" i="7941" s="1"/>
  <c r="O1008" i="7941"/>
  <c r="O1112" i="7941" s="1"/>
  <c r="O1021" i="7941"/>
  <c r="O1125" i="7941" s="1"/>
  <c r="O1041" i="7941"/>
  <c r="O1145" i="7941" s="1"/>
  <c r="O1046" i="7941"/>
  <c r="O1150" i="7941" s="1"/>
  <c r="O1039" i="7941"/>
  <c r="O1143" i="7941" s="1"/>
  <c r="O1012" i="7941"/>
  <c r="O1116" i="7941" s="1"/>
  <c r="O1031" i="7941"/>
  <c r="O1135" i="7941" s="1"/>
  <c r="O1002" i="7941"/>
  <c r="O1005" i="7941"/>
  <c r="O1109" i="7941" s="1"/>
  <c r="O1022" i="7941"/>
  <c r="O1126" i="7941" s="1"/>
  <c r="O1019" i="7941"/>
  <c r="O1123" i="7941" s="1"/>
  <c r="O1027" i="7941"/>
  <c r="O1131" i="7941" s="1"/>
  <c r="O1025" i="7941"/>
  <c r="O1129" i="7941" s="1"/>
  <c r="O1016" i="7941"/>
  <c r="O1120" i="7941" s="1"/>
  <c r="O1051" i="7941"/>
  <c r="O1155" i="7941" s="1"/>
  <c r="O1033" i="7941"/>
  <c r="O1137" i="7941" s="1"/>
  <c r="O1003" i="7941"/>
  <c r="O1107" i="7941" s="1"/>
  <c r="O1043" i="7941"/>
  <c r="O1147" i="7941" s="1"/>
  <c r="O1009" i="7941"/>
  <c r="O1113" i="7941" s="1"/>
  <c r="O1007" i="7941"/>
  <c r="O1111" i="7941" s="1"/>
  <c r="O1048" i="7941"/>
  <c r="O1152" i="7941" s="1"/>
  <c r="O1026" i="7941"/>
  <c r="O1130" i="7941" s="1"/>
  <c r="O1024" i="7941"/>
  <c r="O1128" i="7941" s="1"/>
  <c r="O1020" i="7941"/>
  <c r="O1124" i="7941" s="1"/>
  <c r="O1028" i="7941"/>
  <c r="O1132" i="7941" s="1"/>
  <c r="O1047" i="7941"/>
  <c r="O1151" i="7941" s="1"/>
  <c r="O1032" i="7941"/>
  <c r="O1136" i="7941" s="1"/>
  <c r="O1018" i="7941"/>
  <c r="O1122" i="7941" s="1"/>
  <c r="O1034" i="7941"/>
  <c r="O1138" i="7941" s="1"/>
  <c r="O1015" i="7941"/>
  <c r="O1119" i="7941" s="1"/>
  <c r="O1006" i="7941"/>
  <c r="O1110" i="7941" s="1"/>
  <c r="O1036" i="7941"/>
  <c r="O1140" i="7941" s="1"/>
  <c r="O1023" i="7941"/>
  <c r="O1127" i="7941" s="1"/>
  <c r="O1035" i="7941"/>
  <c r="O1139" i="7941" s="1"/>
  <c r="O1011" i="7941"/>
  <c r="O1115" i="7941" s="1"/>
  <c r="O1050" i="7941"/>
  <c r="O1154" i="7941" s="1"/>
  <c r="O1044" i="7941"/>
  <c r="O1148" i="7941" s="1"/>
  <c r="O1014" i="7941"/>
  <c r="O1118" i="7941" s="1"/>
  <c r="O1042" i="7941"/>
  <c r="O1146" i="7941" s="1"/>
  <c r="O1055" i="7941"/>
  <c r="O995" i="7941"/>
  <c r="O1059" i="7941"/>
  <c r="O990" i="7941"/>
  <c r="O1086" i="7941"/>
  <c r="O1098" i="7941"/>
  <c r="O1099" i="7941"/>
  <c r="O958" i="7941"/>
  <c r="O1076" i="7941"/>
  <c r="O1070" i="7941"/>
  <c r="O962" i="7941"/>
  <c r="O1084" i="7941"/>
  <c r="O961" i="7941"/>
  <c r="O950" i="7941"/>
  <c r="O1071" i="7941"/>
  <c r="O1094" i="7941"/>
  <c r="O1054" i="7941"/>
  <c r="O973" i="7941"/>
  <c r="O1060" i="7941"/>
  <c r="O997" i="7941"/>
  <c r="O981" i="7941"/>
  <c r="O1083" i="7941"/>
  <c r="O956" i="7941"/>
  <c r="O951" i="7941"/>
  <c r="O1095" i="7941"/>
  <c r="O960" i="7941"/>
  <c r="O1058" i="7941"/>
  <c r="O983" i="7941"/>
  <c r="O1074" i="7941"/>
  <c r="O975" i="7941"/>
  <c r="O993" i="7941"/>
  <c r="O959" i="7941"/>
  <c r="O1102" i="7941"/>
  <c r="O1091" i="7941"/>
  <c r="O988" i="7941"/>
  <c r="O1081" i="7941"/>
  <c r="O1075" i="7941"/>
  <c r="O957" i="7941"/>
  <c r="O987" i="7941"/>
  <c r="O952" i="7941"/>
  <c r="O971" i="7941"/>
  <c r="O954" i="7941"/>
  <c r="O1061" i="7941"/>
  <c r="O978" i="7941"/>
  <c r="O994" i="7941"/>
  <c r="O1079" i="7941"/>
  <c r="O998" i="7941"/>
  <c r="O977" i="7941"/>
  <c r="O999" i="7941"/>
  <c r="O986" i="7941"/>
  <c r="O1089" i="7941"/>
  <c r="O1063" i="7941"/>
  <c r="O996" i="7941"/>
  <c r="O972" i="7941"/>
  <c r="O991" i="7941"/>
  <c r="O1064" i="7941"/>
  <c r="O966" i="7941"/>
  <c r="O980" i="7941"/>
  <c r="O985" i="7941"/>
  <c r="O1085" i="7941"/>
  <c r="O1080" i="7941"/>
  <c r="O1100" i="7941"/>
  <c r="O953" i="7941"/>
  <c r="O1068" i="7941"/>
  <c r="O982" i="7941"/>
  <c r="O1090" i="7941"/>
  <c r="O1092" i="7941"/>
  <c r="O1096" i="7941"/>
  <c r="O974" i="7941"/>
  <c r="O1093" i="7941"/>
  <c r="O1069" i="7941"/>
  <c r="O1087" i="7941"/>
  <c r="O1057" i="7941"/>
  <c r="O967" i="7941"/>
  <c r="O989" i="7941"/>
  <c r="O1101" i="7941"/>
  <c r="O1067" i="7941"/>
  <c r="O955" i="7941"/>
  <c r="O984" i="7941"/>
  <c r="O1072" i="7941"/>
  <c r="O992" i="7941"/>
  <c r="O969" i="7941"/>
  <c r="O968" i="7941"/>
  <c r="O1088" i="7941"/>
  <c r="O976" i="7941"/>
  <c r="O979" i="7941"/>
  <c r="O1073" i="7941"/>
  <c r="O1066" i="7941"/>
  <c r="O963" i="7941"/>
  <c r="O1056" i="7941"/>
  <c r="O1078" i="7941"/>
  <c r="O1065" i="7941"/>
  <c r="O1077" i="7941"/>
  <c r="O1082" i="7941"/>
  <c r="O1097" i="7941"/>
  <c r="O970" i="7941"/>
  <c r="O1103" i="7941"/>
  <c r="O1062" i="7941"/>
  <c r="O964" i="7941"/>
  <c r="O965" i="7941"/>
  <c r="O464" i="7941"/>
  <c r="O568" i="7941" s="1"/>
  <c r="O452" i="7941"/>
  <c r="O556" i="7941" s="1"/>
  <c r="O471" i="7941"/>
  <c r="O575" i="7941" s="1"/>
  <c r="O438" i="7941"/>
  <c r="O542" i="7941" s="1"/>
  <c r="O451" i="7941"/>
  <c r="O555" i="7941" s="1"/>
  <c r="O455" i="7941"/>
  <c r="O559" i="7941" s="1"/>
  <c r="O432" i="7941"/>
  <c r="O536" i="7941" s="1"/>
  <c r="O461" i="7941"/>
  <c r="O565" i="7941" s="1"/>
  <c r="O435" i="7941"/>
  <c r="O539" i="7941" s="1"/>
  <c r="O429" i="7941"/>
  <c r="O533" i="7941" s="1"/>
  <c r="O458" i="7941"/>
  <c r="O562" i="7941" s="1"/>
  <c r="O445" i="7941"/>
  <c r="O549" i="7941" s="1"/>
  <c r="O470" i="7941"/>
  <c r="O574" i="7941" s="1"/>
  <c r="O467" i="7941"/>
  <c r="O571" i="7941" s="1"/>
  <c r="O473" i="7941"/>
  <c r="O577" i="7941" s="1"/>
  <c r="O469" i="7941"/>
  <c r="O573" i="7941" s="1"/>
  <c r="O472" i="7941"/>
  <c r="O576" i="7941" s="1"/>
  <c r="O444" i="7941"/>
  <c r="O548" i="7941" s="1"/>
  <c r="O433" i="7941"/>
  <c r="O537" i="7941" s="1"/>
  <c r="O443" i="7941"/>
  <c r="O547" i="7941" s="1"/>
  <c r="O430" i="7941"/>
  <c r="O534" i="7941" s="1"/>
  <c r="O428" i="7941"/>
  <c r="O532" i="7941" s="1"/>
  <c r="O426" i="7941"/>
  <c r="O434" i="7941"/>
  <c r="O538" i="7941" s="1"/>
  <c r="O442" i="7941"/>
  <c r="O546" i="7941" s="1"/>
  <c r="O427" i="7941"/>
  <c r="O531" i="7941" s="1"/>
  <c r="O440" i="7941"/>
  <c r="O544" i="7941" s="1"/>
  <c r="O474" i="7941"/>
  <c r="O578" i="7941" s="1"/>
  <c r="O459" i="7941"/>
  <c r="O563" i="7941" s="1"/>
  <c r="O465" i="7941"/>
  <c r="O569" i="7941" s="1"/>
  <c r="O468" i="7941"/>
  <c r="O572" i="7941" s="1"/>
  <c r="O454" i="7941"/>
  <c r="O558" i="7941" s="1"/>
  <c r="O450" i="7941"/>
  <c r="O554" i="7941" s="1"/>
  <c r="O441" i="7941"/>
  <c r="O545" i="7941" s="1"/>
  <c r="O431" i="7941"/>
  <c r="O535" i="7941" s="1"/>
  <c r="O449" i="7941"/>
  <c r="O553" i="7941" s="1"/>
  <c r="O462" i="7941"/>
  <c r="O566" i="7941" s="1"/>
  <c r="O446" i="7941"/>
  <c r="O550" i="7941" s="1"/>
  <c r="O437" i="7941"/>
  <c r="O541" i="7941" s="1"/>
  <c r="O460" i="7941"/>
  <c r="O564" i="7941" s="1"/>
  <c r="O439" i="7941"/>
  <c r="O543" i="7941" s="1"/>
  <c r="O463" i="7941"/>
  <c r="O567" i="7941" s="1"/>
  <c r="O475" i="7941"/>
  <c r="O579" i="7941" s="1"/>
  <c r="O448" i="7941"/>
  <c r="O552" i="7941" s="1"/>
  <c r="O453" i="7941"/>
  <c r="O557" i="7941" s="1"/>
  <c r="O447" i="7941"/>
  <c r="O551" i="7941" s="1"/>
  <c r="O457" i="7941"/>
  <c r="O561" i="7941" s="1"/>
  <c r="O456" i="7941"/>
  <c r="O560" i="7941" s="1"/>
  <c r="O466" i="7941"/>
  <c r="O570" i="7941" s="1"/>
  <c r="O436" i="7941"/>
  <c r="O540" i="7941" s="1"/>
  <c r="O530" i="7941"/>
  <c r="O525" i="7941"/>
  <c r="O517" i="7941"/>
  <c r="O527" i="7941"/>
  <c r="O397" i="7941"/>
  <c r="O385" i="7941"/>
  <c r="O410" i="7941"/>
  <c r="O416" i="7941"/>
  <c r="O386" i="7941"/>
  <c r="O493" i="7941"/>
  <c r="O488" i="7941"/>
  <c r="O501" i="7941"/>
  <c r="O401" i="7941"/>
  <c r="O491" i="7941"/>
  <c r="O403" i="7941"/>
  <c r="O379" i="7941"/>
  <c r="O419" i="7941"/>
  <c r="O505" i="7941"/>
  <c r="O421" i="7941"/>
  <c r="O511" i="7941"/>
  <c r="O518" i="7941"/>
  <c r="O402" i="7941"/>
  <c r="O521" i="7941"/>
  <c r="O524" i="7941"/>
  <c r="O413" i="7941"/>
  <c r="O393" i="7941"/>
  <c r="O485" i="7941"/>
  <c r="O388" i="7941"/>
  <c r="O398" i="7941"/>
  <c r="O508" i="7941"/>
  <c r="O409" i="7941"/>
  <c r="O489" i="7941"/>
  <c r="O507" i="7941"/>
  <c r="O523" i="7941"/>
  <c r="O506" i="7941"/>
  <c r="O514" i="7941"/>
  <c r="O498" i="7941"/>
  <c r="O422" i="7941"/>
  <c r="O510" i="7941"/>
  <c r="O406" i="7941"/>
  <c r="O520" i="7941"/>
  <c r="O497" i="7941"/>
  <c r="O407" i="7941"/>
  <c r="O394" i="7941"/>
  <c r="O487" i="7941"/>
  <c r="O522" i="7941"/>
  <c r="O480" i="7941"/>
  <c r="O482" i="7941"/>
  <c r="O481" i="7941"/>
  <c r="O479" i="7941"/>
  <c r="O504" i="7941"/>
  <c r="O519" i="7941"/>
  <c r="O395" i="7941"/>
  <c r="O396" i="7941"/>
  <c r="O411" i="7941"/>
  <c r="O503" i="7941"/>
  <c r="O512" i="7941"/>
  <c r="O417" i="7941"/>
  <c r="O415" i="7941"/>
  <c r="O414" i="7941"/>
  <c r="O484" i="7941"/>
  <c r="O499" i="7941"/>
  <c r="O526" i="7941"/>
  <c r="O496" i="7941"/>
  <c r="O412" i="7941"/>
  <c r="O502" i="7941"/>
  <c r="O381" i="7941"/>
  <c r="O389" i="7941"/>
  <c r="O495" i="7941"/>
  <c r="O380" i="7941"/>
  <c r="O392" i="7941"/>
  <c r="O405" i="7941"/>
  <c r="O391" i="7941"/>
  <c r="O516" i="7941"/>
  <c r="O390" i="7941"/>
  <c r="O375" i="7941"/>
  <c r="O387" i="7941"/>
  <c r="O400" i="7941"/>
  <c r="O483" i="7941"/>
  <c r="O486" i="7941"/>
  <c r="O378" i="7941"/>
  <c r="O377" i="7941"/>
  <c r="O490" i="7941"/>
  <c r="O404" i="7941"/>
  <c r="O492" i="7941"/>
  <c r="O408" i="7941"/>
  <c r="O494" i="7941"/>
  <c r="O513" i="7941"/>
  <c r="O478" i="7941"/>
  <c r="O420" i="7941"/>
  <c r="O515" i="7941"/>
  <c r="O376" i="7941"/>
  <c r="O399" i="7941"/>
  <c r="O418" i="7941"/>
  <c r="O423" i="7941"/>
  <c r="O509" i="7941"/>
  <c r="O383" i="7941"/>
  <c r="O382" i="7941"/>
  <c r="O374" i="7941"/>
  <c r="O500" i="7941"/>
  <c r="O384" i="7941"/>
  <c r="Q1293" i="18"/>
  <c r="Q688" i="7941"/>
  <c r="O477" i="7941" l="1"/>
  <c r="O529" i="7941"/>
  <c r="O949" i="7941"/>
  <c r="O1106" i="7941"/>
  <c r="O1105" i="7941" s="1"/>
  <c r="O1001" i="7941"/>
  <c r="Q687" i="7941"/>
  <c r="O373" i="7941"/>
  <c r="O1053" i="7941"/>
  <c r="O425" i="7941"/>
  <c r="Q111" i="7941"/>
  <c r="Q281" i="1" l="1"/>
  <c r="Q173" i="1"/>
  <c r="Q16" i="18" s="1"/>
  <c r="Q826" i="18" s="1"/>
  <c r="Q282" i="1" l="1"/>
  <c r="Q174" i="1"/>
  <c r="Q17" i="18" s="1"/>
  <c r="Q827" i="18" s="1"/>
  <c r="Q64" i="7944"/>
  <c r="R12" i="7944" s="1"/>
  <c r="N11" i="7946" s="1"/>
  <c r="M230" i="7949"/>
  <c r="Q335" i="1"/>
  <c r="Q68" i="18" s="1"/>
  <c r="Q1246" i="18" s="1"/>
  <c r="Q289" i="1"/>
  <c r="Q181" i="1"/>
  <c r="Q24" i="18" s="1"/>
  <c r="Q834" i="18" s="1"/>
  <c r="Q64" i="7941"/>
  <c r="Q326" i="7941" s="1"/>
  <c r="R774" i="18"/>
  <c r="Q72" i="7941" l="1"/>
  <c r="Q334" i="7941" s="1"/>
  <c r="R782" i="18"/>
  <c r="Q65" i="7941"/>
  <c r="Q327" i="7941" s="1"/>
  <c r="R775" i="18"/>
  <c r="Q640" i="7941"/>
  <c r="Q902" i="7941" s="1"/>
  <c r="R1194" i="18"/>
  <c r="Q72" i="7944"/>
  <c r="R20" i="7944" s="1"/>
  <c r="N19" i="7946" s="1"/>
  <c r="M662" i="7949"/>
  <c r="Q343" i="1"/>
  <c r="Q76" i="18" s="1"/>
  <c r="Q1254" i="18" s="1"/>
  <c r="M225" i="7950"/>
  <c r="M240" i="7950" s="1"/>
  <c r="M245" i="7949"/>
  <c r="Q65" i="7944"/>
  <c r="R13" i="7944" s="1"/>
  <c r="N12" i="7946" s="1"/>
  <c r="M284" i="7949"/>
  <c r="Q336" i="1"/>
  <c r="Q69" i="18" s="1"/>
  <c r="Q1247" i="18" s="1"/>
  <c r="M657" i="7950" l="1"/>
  <c r="M672" i="7950" s="1"/>
  <c r="M677" i="7949"/>
  <c r="N245" i="7949"/>
  <c r="M281" i="7949"/>
  <c r="Q641" i="7941"/>
  <c r="Q903" i="7941" s="1"/>
  <c r="R1195" i="18"/>
  <c r="N240" i="7950"/>
  <c r="N276" i="7950" s="1"/>
  <c r="M276" i="7950"/>
  <c r="O11" i="7946" s="1"/>
  <c r="M279" i="7950"/>
  <c r="M294" i="7950" s="1"/>
  <c r="M299" i="7949"/>
  <c r="Q648" i="7941"/>
  <c r="Q910" i="7941" s="1"/>
  <c r="R1202" i="18"/>
  <c r="O240" i="7950" l="1"/>
  <c r="O276" i="7950" s="1"/>
  <c r="N299" i="7949"/>
  <c r="M335" i="7949"/>
  <c r="N677" i="7949"/>
  <c r="M713" i="7949"/>
  <c r="N294" i="7950"/>
  <c r="N330" i="7950" s="1"/>
  <c r="M330" i="7950"/>
  <c r="O12" i="7946" s="1"/>
  <c r="N672" i="7950"/>
  <c r="N708" i="7950" s="1"/>
  <c r="M708" i="7950"/>
  <c r="O19" i="7946" s="1"/>
  <c r="O245" i="7949"/>
  <c r="N281" i="7949"/>
  <c r="O672" i="7950" l="1"/>
  <c r="O708" i="7950" s="1"/>
  <c r="P240" i="7950"/>
  <c r="P276" i="7950" s="1"/>
  <c r="O294" i="7950"/>
  <c r="O330" i="7950" s="1"/>
  <c r="P245" i="7949"/>
  <c r="O281" i="7949"/>
  <c r="O299" i="7949"/>
  <c r="N335" i="7949"/>
  <c r="O677" i="7949"/>
  <c r="N713" i="7949"/>
  <c r="Q240" i="7950" l="1"/>
  <c r="Q276" i="7950" s="1"/>
  <c r="P294" i="7950"/>
  <c r="P330" i="7950" s="1"/>
  <c r="P672" i="7950"/>
  <c r="P708" i="7950" s="1"/>
  <c r="P677" i="7949"/>
  <c r="O713" i="7949"/>
  <c r="P299" i="7949"/>
  <c r="O335" i="7949"/>
  <c r="Q245" i="7949"/>
  <c r="P281" i="7949"/>
  <c r="Q287" i="1"/>
  <c r="Q179" i="1"/>
  <c r="Q22" i="18" s="1"/>
  <c r="Q832" i="18" s="1"/>
  <c r="Q288" i="1"/>
  <c r="Q180" i="1"/>
  <c r="Q23" i="18" s="1"/>
  <c r="Q833" i="18" s="1"/>
  <c r="R240" i="7950" l="1"/>
  <c r="R276" i="7950" s="1"/>
  <c r="Q294" i="7950"/>
  <c r="Q330" i="7950" s="1"/>
  <c r="Q672" i="7950"/>
  <c r="Q71" i="7944"/>
  <c r="R19" i="7944" s="1"/>
  <c r="N18" i="7946" s="1"/>
  <c r="Q342" i="1"/>
  <c r="Q75" i="18" s="1"/>
  <c r="Q1253" i="18" s="1"/>
  <c r="M608" i="7949"/>
  <c r="Q70" i="7944"/>
  <c r="R18" i="7944" s="1"/>
  <c r="N17" i="7946" s="1"/>
  <c r="M554" i="7949"/>
  <c r="Q341" i="1"/>
  <c r="Q74" i="18" s="1"/>
  <c r="Q1252" i="18" s="1"/>
  <c r="Q71" i="7941"/>
  <c r="Q333" i="7941" s="1"/>
  <c r="R781" i="18"/>
  <c r="Q70" i="7941"/>
  <c r="Q332" i="7941" s="1"/>
  <c r="R780" i="18"/>
  <c r="R245" i="7949"/>
  <c r="Q281" i="7949"/>
  <c r="Q299" i="7949"/>
  <c r="P335" i="7949"/>
  <c r="Q677" i="7949"/>
  <c r="P713" i="7949"/>
  <c r="S240" i="7950" l="1"/>
  <c r="S276" i="7950" s="1"/>
  <c r="R294" i="7950"/>
  <c r="R330" i="7950" s="1"/>
  <c r="Q708" i="7950"/>
  <c r="R672" i="7950"/>
  <c r="Q647" i="7941"/>
  <c r="Q909" i="7941" s="1"/>
  <c r="R1201" i="18"/>
  <c r="R677" i="7949"/>
  <c r="Q713" i="7949"/>
  <c r="R299" i="7949"/>
  <c r="Q335" i="7949"/>
  <c r="S245" i="7949"/>
  <c r="R281" i="7949"/>
  <c r="Q646" i="7941"/>
  <c r="Q908" i="7941" s="1"/>
  <c r="R1200" i="18"/>
  <c r="M549" i="7950"/>
  <c r="M564" i="7950" s="1"/>
  <c r="M569" i="7949"/>
  <c r="M603" i="7950"/>
  <c r="M618" i="7950" s="1"/>
  <c r="M623" i="7949"/>
  <c r="T240" i="7950" l="1"/>
  <c r="U240" i="7950" s="1"/>
  <c r="S294" i="7950"/>
  <c r="S330" i="7950" s="1"/>
  <c r="S672" i="7950"/>
  <c r="R708" i="7950"/>
  <c r="N618" i="7950"/>
  <c r="N654" i="7950" s="1"/>
  <c r="M654" i="7950"/>
  <c r="O18" i="7946" s="1"/>
  <c r="N569" i="7949"/>
  <c r="M605" i="7949"/>
  <c r="T245" i="7949"/>
  <c r="S281" i="7949"/>
  <c r="N564" i="7950"/>
  <c r="N600" i="7950" s="1"/>
  <c r="M600" i="7950"/>
  <c r="O17" i="7946" s="1"/>
  <c r="S299" i="7949"/>
  <c r="R335" i="7949"/>
  <c r="N623" i="7949"/>
  <c r="M659" i="7949"/>
  <c r="S677" i="7949"/>
  <c r="R713" i="7949"/>
  <c r="T276" i="7950" l="1"/>
  <c r="T294" i="7950"/>
  <c r="T330" i="7950" s="1"/>
  <c r="S708" i="7950"/>
  <c r="T672" i="7950"/>
  <c r="O564" i="7950"/>
  <c r="O600" i="7950" s="1"/>
  <c r="T299" i="7949"/>
  <c r="S335" i="7949"/>
  <c r="O618" i="7950"/>
  <c r="T677" i="7949"/>
  <c r="S713" i="7949"/>
  <c r="O623" i="7949"/>
  <c r="N659" i="7949"/>
  <c r="U245" i="7949"/>
  <c r="T281" i="7949"/>
  <c r="O569" i="7949"/>
  <c r="N605" i="7949"/>
  <c r="U276" i="7950"/>
  <c r="V240" i="7950"/>
  <c r="U294" i="7950" l="1"/>
  <c r="V294" i="7950" s="1"/>
  <c r="T708" i="7950"/>
  <c r="U672" i="7950"/>
  <c r="P564" i="7950"/>
  <c r="Q564" i="7950" s="1"/>
  <c r="O654" i="7950"/>
  <c r="P618" i="7950"/>
  <c r="V245" i="7949"/>
  <c r="U281" i="7949"/>
  <c r="V276" i="7950"/>
  <c r="W240" i="7950"/>
  <c r="W276" i="7950" s="1"/>
  <c r="P569" i="7949"/>
  <c r="O605" i="7949"/>
  <c r="P623" i="7949"/>
  <c r="O659" i="7949"/>
  <c r="U677" i="7949"/>
  <c r="T713" i="7949"/>
  <c r="U299" i="7949"/>
  <c r="T335" i="7949"/>
  <c r="U330" i="7950" l="1"/>
  <c r="P600" i="7950"/>
  <c r="U708" i="7950"/>
  <c r="V672" i="7950"/>
  <c r="P654" i="7950"/>
  <c r="Q618" i="7950"/>
  <c r="V330" i="7950"/>
  <c r="W294" i="7950"/>
  <c r="W330" i="7950" s="1"/>
  <c r="Q600" i="7950"/>
  <c r="R564" i="7950"/>
  <c r="V299" i="7949"/>
  <c r="U335" i="7949"/>
  <c r="V677" i="7949"/>
  <c r="U713" i="7949"/>
  <c r="Q623" i="7949"/>
  <c r="P659" i="7949"/>
  <c r="Q569" i="7949"/>
  <c r="P605" i="7949"/>
  <c r="W245" i="7949"/>
  <c r="W281" i="7949" s="1"/>
  <c r="V281" i="7949"/>
  <c r="V708" i="7950" l="1"/>
  <c r="W672" i="7950"/>
  <c r="W708" i="7950" s="1"/>
  <c r="R623" i="7949"/>
  <c r="Q659" i="7949"/>
  <c r="R600" i="7950"/>
  <c r="S564" i="7950"/>
  <c r="R569" i="7949"/>
  <c r="Q605" i="7949"/>
  <c r="W677" i="7949"/>
  <c r="W713" i="7949" s="1"/>
  <c r="V713" i="7949"/>
  <c r="W299" i="7949"/>
  <c r="W335" i="7949" s="1"/>
  <c r="V335" i="7949"/>
  <c r="Q654" i="7950"/>
  <c r="R618" i="7950"/>
  <c r="S623" i="7949" l="1"/>
  <c r="R659" i="7949"/>
  <c r="S569" i="7949"/>
  <c r="R605" i="7949"/>
  <c r="S600" i="7950"/>
  <c r="T564" i="7950"/>
  <c r="R654" i="7950"/>
  <c r="S618" i="7950"/>
  <c r="T600" i="7950" l="1"/>
  <c r="U564" i="7950"/>
  <c r="T623" i="7949"/>
  <c r="S659" i="7949"/>
  <c r="S654" i="7950"/>
  <c r="T618" i="7950"/>
  <c r="T569" i="7949"/>
  <c r="S605" i="7949"/>
  <c r="T654" i="7950" l="1"/>
  <c r="U618" i="7950"/>
  <c r="U569" i="7949"/>
  <c r="T605" i="7949"/>
  <c r="U623" i="7949"/>
  <c r="T659" i="7949"/>
  <c r="U600" i="7950"/>
  <c r="V564" i="7950"/>
  <c r="V623" i="7949" l="1"/>
  <c r="U659" i="7949"/>
  <c r="V600" i="7950"/>
  <c r="W564" i="7950"/>
  <c r="W600" i="7950" s="1"/>
  <c r="V569" i="7949"/>
  <c r="U605" i="7949"/>
  <c r="U654" i="7950"/>
  <c r="V618" i="7950"/>
  <c r="V654" i="7950" l="1"/>
  <c r="W618" i="7950"/>
  <c r="W654" i="7950" s="1"/>
  <c r="W569" i="7949"/>
  <c r="W605" i="7949" s="1"/>
  <c r="V605" i="7949"/>
  <c r="W623" i="7949"/>
  <c r="W659" i="7949" s="1"/>
  <c r="V659" i="7949"/>
  <c r="Q283" i="1" l="1"/>
  <c r="Q175" i="1"/>
  <c r="Q18" i="18" s="1"/>
  <c r="Q828" i="18" s="1"/>
  <c r="Q278" i="1"/>
  <c r="Q170" i="1"/>
  <c r="Q13" i="18" s="1"/>
  <c r="Q823" i="18" s="1"/>
  <c r="Q286" i="1"/>
  <c r="Q178" i="1"/>
  <c r="Q21" i="18" s="1"/>
  <c r="Q831" i="18" s="1"/>
  <c r="Q285" i="1"/>
  <c r="Q177" i="1"/>
  <c r="Q20" i="18" s="1"/>
  <c r="Q830" i="18" s="1"/>
  <c r="Q277" i="1"/>
  <c r="Q165" i="1"/>
  <c r="R166" i="1" s="1"/>
  <c r="Q169" i="1"/>
  <c r="Q68" i="7944" l="1"/>
  <c r="R16" i="7944" s="1"/>
  <c r="N15" i="7946" s="1"/>
  <c r="M446" i="7949"/>
  <c r="Q339" i="1"/>
  <c r="Q72" i="18" s="1"/>
  <c r="Q1250" i="18" s="1"/>
  <c r="Q284" i="1"/>
  <c r="Q176" i="1"/>
  <c r="Q19" i="18" s="1"/>
  <c r="Q829" i="18" s="1"/>
  <c r="Q279" i="1"/>
  <c r="Q171" i="1"/>
  <c r="Q14" i="18" s="1"/>
  <c r="Q824" i="18" s="1"/>
  <c r="Q61" i="7944"/>
  <c r="R9" i="7944" s="1"/>
  <c r="N8" i="7946" s="1"/>
  <c r="M68" i="7949"/>
  <c r="Q332" i="1"/>
  <c r="Q65" i="18" s="1"/>
  <c r="Q1243" i="18" s="1"/>
  <c r="Q60" i="7944"/>
  <c r="Q331" i="1"/>
  <c r="M14" i="7949"/>
  <c r="Q69" i="7941"/>
  <c r="Q331" i="7941" s="1"/>
  <c r="R779" i="18"/>
  <c r="Q66" i="7941"/>
  <c r="Q328" i="7941" s="1"/>
  <c r="R776" i="18"/>
  <c r="Q12" i="18"/>
  <c r="Q68" i="7941"/>
  <c r="Q330" i="7941" s="1"/>
  <c r="R778" i="18"/>
  <c r="Q280" i="1"/>
  <c r="Q172" i="1"/>
  <c r="Q15" i="18" s="1"/>
  <c r="Q825" i="18" s="1"/>
  <c r="Q61" i="7941"/>
  <c r="Q323" i="7941" s="1"/>
  <c r="R771" i="18"/>
  <c r="Q69" i="7944"/>
  <c r="R17" i="7944" s="1"/>
  <c r="N16" i="7946" s="1"/>
  <c r="M500" i="7949"/>
  <c r="Q340" i="1"/>
  <c r="Q73" i="18" s="1"/>
  <c r="Q1251" i="18" s="1"/>
  <c r="Q66" i="7944"/>
  <c r="R14" i="7944" s="1"/>
  <c r="N13" i="7946" s="1"/>
  <c r="Q337" i="1"/>
  <c r="Q70" i="18" s="1"/>
  <c r="Q1248" i="18" s="1"/>
  <c r="M338" i="7949"/>
  <c r="M333" i="7950" l="1"/>
  <c r="M348" i="7950" s="1"/>
  <c r="M353" i="7949"/>
  <c r="M9" i="7950"/>
  <c r="M24" i="7950" s="1"/>
  <c r="M29" i="7949"/>
  <c r="Q67" i="7941"/>
  <c r="Q329" i="7941" s="1"/>
  <c r="R777" i="18"/>
  <c r="M441" i="7950"/>
  <c r="M456" i="7950" s="1"/>
  <c r="M461" i="7949"/>
  <c r="Q642" i="7941"/>
  <c r="Q904" i="7941" s="1"/>
  <c r="R1196" i="18"/>
  <c r="Q645" i="7941"/>
  <c r="Q907" i="7941" s="1"/>
  <c r="R1199" i="18"/>
  <c r="Q63" i="7944"/>
  <c r="R11" i="7944" s="1"/>
  <c r="N10" i="7946" s="1"/>
  <c r="M176" i="7949"/>
  <c r="Q334" i="1"/>
  <c r="Q67" i="18" s="1"/>
  <c r="Q1245" i="18" s="1"/>
  <c r="Q64" i="18"/>
  <c r="Q62" i="7941"/>
  <c r="Q324" i="7941" s="1"/>
  <c r="R772" i="18"/>
  <c r="M495" i="7950"/>
  <c r="M510" i="7950" s="1"/>
  <c r="M515" i="7949"/>
  <c r="Q11" i="18"/>
  <c r="Q822" i="18"/>
  <c r="R8" i="7944"/>
  <c r="Q637" i="7941"/>
  <c r="Q899" i="7941" s="1"/>
  <c r="R1191" i="18"/>
  <c r="Q67" i="7944"/>
  <c r="R15" i="7944" s="1"/>
  <c r="N14" i="7946" s="1"/>
  <c r="M392" i="7949"/>
  <c r="Q338" i="1"/>
  <c r="Q71" i="18" s="1"/>
  <c r="Q1249" i="18" s="1"/>
  <c r="Q63" i="7941"/>
  <c r="Q325" i="7941" s="1"/>
  <c r="R773" i="18"/>
  <c r="Q219" i="1"/>
  <c r="R220" i="1" s="1"/>
  <c r="Q327" i="1"/>
  <c r="R328" i="1" s="1"/>
  <c r="M63" i="7950"/>
  <c r="M78" i="7950" s="1"/>
  <c r="M83" i="7949"/>
  <c r="Q62" i="7944"/>
  <c r="R10" i="7944" s="1"/>
  <c r="N9" i="7946" s="1"/>
  <c r="M122" i="7949"/>
  <c r="Q333" i="1"/>
  <c r="Q66" i="18" s="1"/>
  <c r="Q1244" i="18" s="1"/>
  <c r="Q644" i="7941"/>
  <c r="Q906" i="7941" s="1"/>
  <c r="R1198" i="18"/>
  <c r="M117" i="7950" l="1"/>
  <c r="M132" i="7950" s="1"/>
  <c r="M137" i="7949"/>
  <c r="Q643" i="7941"/>
  <c r="Q905" i="7941" s="1"/>
  <c r="R1197" i="18"/>
  <c r="Q821" i="18"/>
  <c r="Q60" i="7941"/>
  <c r="R770" i="18"/>
  <c r="R769" i="18" s="1"/>
  <c r="M171" i="7950"/>
  <c r="M186" i="7950" s="1"/>
  <c r="M191" i="7949"/>
  <c r="N456" i="7950"/>
  <c r="N492" i="7950" s="1"/>
  <c r="M492" i="7950"/>
  <c r="O15" i="7946" s="1"/>
  <c r="M387" i="7950"/>
  <c r="M402" i="7950" s="1"/>
  <c r="N402" i="7950" s="1"/>
  <c r="M407" i="7949"/>
  <c r="N407" i="7949" s="1"/>
  <c r="N29" i="7949"/>
  <c r="M65" i="7949"/>
  <c r="N83" i="7949"/>
  <c r="M119" i="7949"/>
  <c r="O14" i="7946"/>
  <c r="R7" i="7944"/>
  <c r="N7" i="7946"/>
  <c r="N515" i="7949"/>
  <c r="M551" i="7949"/>
  <c r="Q381" i="1"/>
  <c r="R382" i="1" s="1"/>
  <c r="N24" i="7950"/>
  <c r="M60" i="7950"/>
  <c r="N353" i="7949"/>
  <c r="M389" i="7949"/>
  <c r="Q638" i="7941"/>
  <c r="Q900" i="7941" s="1"/>
  <c r="R1192" i="18"/>
  <c r="N78" i="7950"/>
  <c r="N114" i="7950" s="1"/>
  <c r="M114" i="7950"/>
  <c r="O8" i="7946" s="1"/>
  <c r="Q59" i="7944"/>
  <c r="N510" i="7950"/>
  <c r="N546" i="7950" s="1"/>
  <c r="M546" i="7950"/>
  <c r="O16" i="7946" s="1"/>
  <c r="Q1242" i="18"/>
  <c r="Q63" i="18"/>
  <c r="Q639" i="7941"/>
  <c r="Q901" i="7941" s="1"/>
  <c r="R1193" i="18"/>
  <c r="N461" i="7949"/>
  <c r="M497" i="7949"/>
  <c r="N348" i="7950"/>
  <c r="N384" i="7950" s="1"/>
  <c r="M384" i="7950"/>
  <c r="O13" i="7946" s="1"/>
  <c r="O510" i="7950" l="1"/>
  <c r="O78" i="7950"/>
  <c r="O114" i="7950" s="1"/>
  <c r="O353" i="7949"/>
  <c r="N389" i="7949"/>
  <c r="O7" i="7946"/>
  <c r="N57" i="7946"/>
  <c r="O83" i="7949"/>
  <c r="N119" i="7949"/>
  <c r="O29" i="7949"/>
  <c r="N65" i="7949"/>
  <c r="O407" i="7949"/>
  <c r="N443" i="7949"/>
  <c r="O348" i="7950"/>
  <c r="O461" i="7949"/>
  <c r="N497" i="7949"/>
  <c r="O402" i="7950"/>
  <c r="N438" i="7950"/>
  <c r="N191" i="7949"/>
  <c r="M227" i="7949"/>
  <c r="N186" i="7950"/>
  <c r="N222" i="7950" s="1"/>
  <c r="M222" i="7950"/>
  <c r="O10" i="7946" s="1"/>
  <c r="Q59" i="7941"/>
  <c r="Q322" i="7941"/>
  <c r="N137" i="7949"/>
  <c r="M173" i="7949"/>
  <c r="Q636" i="7941"/>
  <c r="Q1241" i="18"/>
  <c r="R1190" i="18"/>
  <c r="R1189" i="18" s="1"/>
  <c r="O24" i="7950"/>
  <c r="N60" i="7950"/>
  <c r="O515" i="7949"/>
  <c r="N551" i="7949"/>
  <c r="O456" i="7950"/>
  <c r="N132" i="7950"/>
  <c r="N168" i="7950" s="1"/>
  <c r="M168" i="7950"/>
  <c r="O9" i="7946" s="1"/>
  <c r="P78" i="7950" l="1"/>
  <c r="P114" i="7950" s="1"/>
  <c r="O546" i="7950"/>
  <c r="P510" i="7950"/>
  <c r="O492" i="7950"/>
  <c r="P456" i="7950"/>
  <c r="P515" i="7949"/>
  <c r="O551" i="7949"/>
  <c r="P24" i="7950"/>
  <c r="O60" i="7950"/>
  <c r="O137" i="7949"/>
  <c r="N173" i="7949"/>
  <c r="O191" i="7949"/>
  <c r="N227" i="7949"/>
  <c r="O384" i="7950"/>
  <c r="P348" i="7950"/>
  <c r="P29" i="7949"/>
  <c r="O65" i="7949"/>
  <c r="O186" i="7950"/>
  <c r="P353" i="7949"/>
  <c r="O389" i="7949"/>
  <c r="Q321" i="7941"/>
  <c r="P402" i="7950"/>
  <c r="O438" i="7950"/>
  <c r="P461" i="7949"/>
  <c r="O497" i="7949"/>
  <c r="P83" i="7949"/>
  <c r="O119" i="7949"/>
  <c r="O132" i="7950"/>
  <c r="Q635" i="7941"/>
  <c r="Q898" i="7941"/>
  <c r="P407" i="7949"/>
  <c r="O443" i="7949"/>
  <c r="Q78" i="7950" l="1"/>
  <c r="R78" i="7950" s="1"/>
  <c r="P546" i="7950"/>
  <c r="Q510" i="7950"/>
  <c r="O222" i="7950"/>
  <c r="P186" i="7950"/>
  <c r="Q29" i="7949"/>
  <c r="P65" i="7949"/>
  <c r="P137" i="7949"/>
  <c r="O173" i="7949"/>
  <c r="P492" i="7950"/>
  <c r="Q456" i="7950"/>
  <c r="Q897" i="7941"/>
  <c r="Q83" i="7949"/>
  <c r="P119" i="7949"/>
  <c r="Q353" i="7949"/>
  <c r="P389" i="7949"/>
  <c r="P384" i="7950"/>
  <c r="Q348" i="7950"/>
  <c r="Q515" i="7949"/>
  <c r="P551" i="7949"/>
  <c r="Q402" i="7950"/>
  <c r="P438" i="7950"/>
  <c r="P191" i="7949"/>
  <c r="O227" i="7949"/>
  <c r="Q407" i="7949"/>
  <c r="P443" i="7949"/>
  <c r="O168" i="7950"/>
  <c r="P132" i="7950"/>
  <c r="Q461" i="7949"/>
  <c r="P497" i="7949"/>
  <c r="Q514" i="7941"/>
  <c r="Q422" i="7941"/>
  <c r="P456" i="7941"/>
  <c r="P560" i="7941" s="1"/>
  <c r="Q478" i="7941"/>
  <c r="P471" i="7941"/>
  <c r="P575" i="7941" s="1"/>
  <c r="Q481" i="7941"/>
  <c r="Q489" i="7941"/>
  <c r="Q384" i="7941"/>
  <c r="Q526" i="7941"/>
  <c r="P473" i="7941"/>
  <c r="P577" i="7941" s="1"/>
  <c r="Q513" i="7941"/>
  <c r="Q423" i="7941"/>
  <c r="Q381" i="7941"/>
  <c r="Q406" i="7941"/>
  <c r="Q396" i="7941"/>
  <c r="Q404" i="7941"/>
  <c r="Q387" i="7941"/>
  <c r="Q411" i="7941"/>
  <c r="Q383" i="7941"/>
  <c r="P470" i="7941"/>
  <c r="P574" i="7941" s="1"/>
  <c r="Q501" i="7941"/>
  <c r="Q405" i="7941"/>
  <c r="Q397" i="7941"/>
  <c r="Q412" i="7941"/>
  <c r="Q402" i="7941"/>
  <c r="P440" i="7941"/>
  <c r="P544" i="7941" s="1"/>
  <c r="Q522" i="7941"/>
  <c r="Q523" i="7941"/>
  <c r="Q495" i="7941"/>
  <c r="Q521" i="7941"/>
  <c r="Q486" i="7941"/>
  <c r="P453" i="7941"/>
  <c r="P557" i="7941" s="1"/>
  <c r="Q515" i="7941"/>
  <c r="Q524" i="7941"/>
  <c r="Q497" i="7941"/>
  <c r="Q485" i="7941"/>
  <c r="Q382" i="7941"/>
  <c r="P464" i="7941"/>
  <c r="P568" i="7941" s="1"/>
  <c r="P442" i="7941"/>
  <c r="P546" i="7941" s="1"/>
  <c r="P441" i="7941"/>
  <c r="P545" i="7941" s="1"/>
  <c r="Q516" i="7941"/>
  <c r="Q399" i="7941"/>
  <c r="Q484" i="7941"/>
  <c r="P465" i="7941"/>
  <c r="P569" i="7941" s="1"/>
  <c r="Q410" i="7941"/>
  <c r="Q482" i="7941"/>
  <c r="Q414" i="7941"/>
  <c r="Q416" i="7941"/>
  <c r="Q498" i="7941"/>
  <c r="Q386" i="7941"/>
  <c r="P435" i="7941"/>
  <c r="P539" i="7941" s="1"/>
  <c r="P451" i="7941"/>
  <c r="P555" i="7941" s="1"/>
  <c r="P474" i="7941"/>
  <c r="P578" i="7941" s="1"/>
  <c r="Q487" i="7941"/>
  <c r="P448" i="7941"/>
  <c r="P552" i="7941" s="1"/>
  <c r="P443" i="7941"/>
  <c r="P547" i="7941" s="1"/>
  <c r="Q494" i="7941"/>
  <c r="Q419" i="7941"/>
  <c r="P467" i="7941"/>
  <c r="P571" i="7941" s="1"/>
  <c r="P437" i="7941"/>
  <c r="P541" i="7941" s="1"/>
  <c r="Q388" i="7941"/>
  <c r="P447" i="7941"/>
  <c r="P551" i="7941" s="1"/>
  <c r="P472" i="7941"/>
  <c r="P576" i="7941" s="1"/>
  <c r="Q376" i="7941"/>
  <c r="P444" i="7941"/>
  <c r="P548" i="7941" s="1"/>
  <c r="Q505" i="7941"/>
  <c r="P455" i="7941"/>
  <c r="P559" i="7941" s="1"/>
  <c r="P379" i="7941"/>
  <c r="P405" i="7941"/>
  <c r="P383" i="7941"/>
  <c r="P504" i="7941"/>
  <c r="P377" i="7941"/>
  <c r="P399" i="7941"/>
  <c r="P527" i="7941"/>
  <c r="P499" i="7941"/>
  <c r="P488" i="7941"/>
  <c r="P408" i="7941"/>
  <c r="P492" i="7941"/>
  <c r="P483" i="7941"/>
  <c r="P520" i="7941"/>
  <c r="P397" i="7941"/>
  <c r="P404" i="7941"/>
  <c r="P521" i="7941"/>
  <c r="P392" i="7941"/>
  <c r="P419" i="7941"/>
  <c r="P395" i="7941"/>
  <c r="P491" i="7941"/>
  <c r="P498" i="7941"/>
  <c r="P418" i="7941"/>
  <c r="P388" i="7941"/>
  <c r="P422" i="7941"/>
  <c r="P391" i="7941"/>
  <c r="Q421" i="7941"/>
  <c r="Q375" i="7941"/>
  <c r="P450" i="7941"/>
  <c r="P554" i="7941" s="1"/>
  <c r="P426" i="7941"/>
  <c r="Q390" i="7941"/>
  <c r="Q546" i="7941" s="1"/>
  <c r="J23" i="7946" s="1"/>
  <c r="P433" i="7941"/>
  <c r="P537" i="7941" s="1"/>
  <c r="P468" i="7941"/>
  <c r="P572" i="7941" s="1"/>
  <c r="Q418" i="7941"/>
  <c r="Q391" i="7941"/>
  <c r="Q547" i="7941" s="1"/>
  <c r="J24" i="7946" s="1"/>
  <c r="Q504" i="7941"/>
  <c r="Q490" i="7941"/>
  <c r="P446" i="7941"/>
  <c r="P550" i="7941" s="1"/>
  <c r="P452" i="7941"/>
  <c r="P556" i="7941" s="1"/>
  <c r="Q413" i="7941"/>
  <c r="Q520" i="7941"/>
  <c r="Q492" i="7941"/>
  <c r="Q517" i="7941"/>
  <c r="P475" i="7941"/>
  <c r="P579" i="7941" s="1"/>
  <c r="P434" i="7941"/>
  <c r="P538" i="7941" s="1"/>
  <c r="Q401" i="7941"/>
  <c r="Q395" i="7941"/>
  <c r="Q508" i="7941"/>
  <c r="Q379" i="7941"/>
  <c r="Q527" i="7941"/>
  <c r="Q499" i="7941"/>
  <c r="Q385" i="7941"/>
  <c r="Q403" i="7941"/>
  <c r="P438" i="7941"/>
  <c r="P542" i="7941" s="1"/>
  <c r="Q415" i="7941"/>
  <c r="Q417" i="7941"/>
  <c r="Q512" i="7941"/>
  <c r="Q398" i="7941"/>
  <c r="P485" i="7941"/>
  <c r="P403" i="7941"/>
  <c r="P486" i="7941"/>
  <c r="P387" i="7941"/>
  <c r="P502" i="7941"/>
  <c r="P402" i="7941"/>
  <c r="P396" i="7941"/>
  <c r="P489" i="7941"/>
  <c r="P484" i="7941"/>
  <c r="P516" i="7941"/>
  <c r="P496" i="7941"/>
  <c r="P380" i="7941"/>
  <c r="P407" i="7941"/>
  <c r="P523" i="7941"/>
  <c r="P401" i="7941"/>
  <c r="P375" i="7941"/>
  <c r="P513" i="7941"/>
  <c r="P413" i="7941"/>
  <c r="P415" i="7941"/>
  <c r="P409" i="7941"/>
  <c r="P506" i="7941"/>
  <c r="P417" i="7941"/>
  <c r="P510" i="7941"/>
  <c r="P376" i="7941"/>
  <c r="P416" i="7941"/>
  <c r="P469" i="7941"/>
  <c r="P573" i="7941" s="1"/>
  <c r="Q400" i="7941"/>
  <c r="P431" i="7941"/>
  <c r="P535" i="7941" s="1"/>
  <c r="P427" i="7941"/>
  <c r="P531" i="7941" s="1"/>
  <c r="Q506" i="7941"/>
  <c r="Q510" i="7941"/>
  <c r="Q407" i="7941"/>
  <c r="Q488" i="7941"/>
  <c r="Q394" i="7941"/>
  <c r="Q496" i="7941"/>
  <c r="P429" i="7941"/>
  <c r="P533" i="7941" s="1"/>
  <c r="Q392" i="7941"/>
  <c r="P460" i="7941"/>
  <c r="P564" i="7941" s="1"/>
  <c r="P439" i="7941"/>
  <c r="P543" i="7941" s="1"/>
  <c r="Q378" i="7941"/>
  <c r="P449" i="7941"/>
  <c r="P553" i="7941" s="1"/>
  <c r="P457" i="7941"/>
  <c r="P561" i="7941" s="1"/>
  <c r="P432" i="7941"/>
  <c r="P536" i="7941" s="1"/>
  <c r="P466" i="7941"/>
  <c r="P570" i="7941" s="1"/>
  <c r="Q491" i="7941"/>
  <c r="Q380" i="7941"/>
  <c r="P458" i="7941"/>
  <c r="P562" i="7941" s="1"/>
  <c r="Q420" i="7941"/>
  <c r="P430" i="7941"/>
  <c r="P534" i="7941" s="1"/>
  <c r="Q493" i="7941"/>
  <c r="Q480" i="7941"/>
  <c r="Q483" i="7941"/>
  <c r="Q377" i="7941"/>
  <c r="Q374" i="7941"/>
  <c r="Q500" i="7941"/>
  <c r="P454" i="7941"/>
  <c r="P558" i="7941" s="1"/>
  <c r="P428" i="7941"/>
  <c r="P532" i="7941" s="1"/>
  <c r="P530" i="7941"/>
  <c r="P421" i="7941"/>
  <c r="P490" i="7941"/>
  <c r="P503" i="7941"/>
  <c r="P508" i="7941"/>
  <c r="P394" i="7941"/>
  <c r="P406" i="7941"/>
  <c r="P480" i="7941"/>
  <c r="P494" i="7941"/>
  <c r="P512" i="7941"/>
  <c r="P410" i="7941"/>
  <c r="P505" i="7941"/>
  <c r="P487" i="7941"/>
  <c r="P519" i="7941"/>
  <c r="P482" i="7941"/>
  <c r="P374" i="7941"/>
  <c r="P398" i="7941"/>
  <c r="P526" i="7941"/>
  <c r="P525" i="7941"/>
  <c r="P515" i="7941"/>
  <c r="P378" i="7941"/>
  <c r="P381" i="7941"/>
  <c r="P495" i="7941"/>
  <c r="P393" i="7941"/>
  <c r="P386" i="7941"/>
  <c r="P509" i="7941"/>
  <c r="Q503" i="7941"/>
  <c r="P463" i="7941"/>
  <c r="P567" i="7941" s="1"/>
  <c r="P462" i="7941"/>
  <c r="P566" i="7941" s="1"/>
  <c r="P445" i="7941"/>
  <c r="P549" i="7941" s="1"/>
  <c r="P459" i="7941"/>
  <c r="P563" i="7941" s="1"/>
  <c r="Q507" i="7941"/>
  <c r="P461" i="7941"/>
  <c r="P565" i="7941" s="1"/>
  <c r="Q408" i="7941"/>
  <c r="P493" i="7941"/>
  <c r="P423" i="7941"/>
  <c r="P481" i="7941"/>
  <c r="P479" i="7941"/>
  <c r="P412" i="7941"/>
  <c r="P511" i="7941"/>
  <c r="P524" i="7941"/>
  <c r="Q389" i="7941"/>
  <c r="Q479" i="7941"/>
  <c r="P497" i="7941"/>
  <c r="P514" i="7941"/>
  <c r="Q518" i="7941"/>
  <c r="Q525" i="7941"/>
  <c r="Q519" i="7941"/>
  <c r="Q502" i="7941"/>
  <c r="P384" i="7941"/>
  <c r="P385" i="7941"/>
  <c r="P389" i="7941"/>
  <c r="P478" i="7941"/>
  <c r="P500" i="7941"/>
  <c r="P382" i="7941"/>
  <c r="P507" i="7941"/>
  <c r="P522" i="7941"/>
  <c r="Q393" i="7941"/>
  <c r="Q409" i="7941"/>
  <c r="P436" i="7941"/>
  <c r="P540" i="7941" s="1"/>
  <c r="Q509" i="7941"/>
  <c r="P518" i="7941"/>
  <c r="P411" i="7941"/>
  <c r="P501" i="7941"/>
  <c r="P517" i="7941"/>
  <c r="P420" i="7941"/>
  <c r="P414" i="7941"/>
  <c r="Q511" i="7941"/>
  <c r="P400" i="7941"/>
  <c r="P390" i="7941"/>
  <c r="Q24" i="7950"/>
  <c r="P60" i="7950"/>
  <c r="Q549" i="7941" l="1"/>
  <c r="J26" i="7946" s="1"/>
  <c r="Q566" i="7941"/>
  <c r="J43" i="7946" s="1"/>
  <c r="Q564" i="7941"/>
  <c r="J41" i="7946" s="1"/>
  <c r="Q573" i="7941"/>
  <c r="J50" i="7946" s="1"/>
  <c r="Q114" i="7950"/>
  <c r="Q541" i="7941"/>
  <c r="J18" i="7946" s="1"/>
  <c r="Q533" i="7941"/>
  <c r="J10" i="7946" s="1"/>
  <c r="Q548" i="7941"/>
  <c r="J25" i="7946" s="1"/>
  <c r="Q536" i="7941"/>
  <c r="J13" i="7946" s="1"/>
  <c r="Q565" i="7941"/>
  <c r="J42" i="7946" s="1"/>
  <c r="Q576" i="7941"/>
  <c r="J53" i="7946" s="1"/>
  <c r="Q534" i="7941"/>
  <c r="J11" i="7946" s="1"/>
  <c r="Q557" i="7941"/>
  <c r="J34" i="7946" s="1"/>
  <c r="Q574" i="7941"/>
  <c r="J51" i="7946" s="1"/>
  <c r="Q545" i="7941"/>
  <c r="J22" i="7946" s="1"/>
  <c r="Q556" i="7941"/>
  <c r="J33" i="7946" s="1"/>
  <c r="Q538" i="7941"/>
  <c r="J15" i="7946" s="1"/>
  <c r="Q572" i="7941"/>
  <c r="J49" i="7946" s="1"/>
  <c r="Q544" i="7941"/>
  <c r="J21" i="7946" s="1"/>
  <c r="Q537" i="7941"/>
  <c r="J14" i="7946" s="1"/>
  <c r="Q546" i="7950"/>
  <c r="R510" i="7950"/>
  <c r="Q563" i="7941"/>
  <c r="J40" i="7946" s="1"/>
  <c r="Q554" i="7941"/>
  <c r="J31" i="7946" s="1"/>
  <c r="P425" i="7941"/>
  <c r="Q532" i="7941"/>
  <c r="J9" i="7946" s="1"/>
  <c r="Q568" i="7941"/>
  <c r="J45" i="7946" s="1"/>
  <c r="Q560" i="7941"/>
  <c r="J37" i="7946" s="1"/>
  <c r="Q579" i="7941"/>
  <c r="J56" i="7946" s="1"/>
  <c r="Q540" i="7941"/>
  <c r="J17" i="7946" s="1"/>
  <c r="Q477" i="7941"/>
  <c r="R407" i="7949"/>
  <c r="Q443" i="7949"/>
  <c r="Q137" i="7949"/>
  <c r="P173" i="7949"/>
  <c r="P222" i="7950"/>
  <c r="Q186" i="7950"/>
  <c r="R24" i="7950"/>
  <c r="Q60" i="7950"/>
  <c r="Q559" i="7941"/>
  <c r="J36" i="7946" s="1"/>
  <c r="Q535" i="7941"/>
  <c r="J12" i="7946" s="1"/>
  <c r="Q570" i="7941"/>
  <c r="J47" i="7946" s="1"/>
  <c r="Q553" i="7941"/>
  <c r="J30" i="7946" s="1"/>
  <c r="Q539" i="7941"/>
  <c r="J16" i="7946" s="1"/>
  <c r="Q552" i="7941"/>
  <c r="J29" i="7946" s="1"/>
  <c r="Q132" i="7950"/>
  <c r="P168" i="7950"/>
  <c r="R402" i="7950"/>
  <c r="Q438" i="7950"/>
  <c r="Q384" i="7950"/>
  <c r="R348" i="7950"/>
  <c r="R353" i="7949"/>
  <c r="Q389" i="7949"/>
  <c r="R83" i="7949"/>
  <c r="Q119" i="7949"/>
  <c r="R114" i="7950"/>
  <c r="S78" i="7950"/>
  <c r="P477" i="7941"/>
  <c r="P529" i="7941"/>
  <c r="Q373" i="7941"/>
  <c r="Q530" i="7941"/>
  <c r="Q550" i="7941"/>
  <c r="J27" i="7946" s="1"/>
  <c r="Q569" i="7941"/>
  <c r="J46" i="7946" s="1"/>
  <c r="Q531" i="7941"/>
  <c r="J8" i="7946" s="1"/>
  <c r="Q575" i="7941"/>
  <c r="J52" i="7946" s="1"/>
  <c r="Q542" i="7941"/>
  <c r="J19" i="7946" s="1"/>
  <c r="Q555" i="7941"/>
  <c r="J32" i="7946" s="1"/>
  <c r="Q561" i="7941"/>
  <c r="J38" i="7946" s="1"/>
  <c r="Q567" i="7941"/>
  <c r="J44" i="7946" s="1"/>
  <c r="Q562" i="7941"/>
  <c r="J39" i="7946" s="1"/>
  <c r="Q578" i="7941"/>
  <c r="J55" i="7946" s="1"/>
  <c r="R461" i="7949"/>
  <c r="Q497" i="7949"/>
  <c r="Q191" i="7949"/>
  <c r="P227" i="7949"/>
  <c r="P1044" i="7941"/>
  <c r="P1148" i="7941" s="1"/>
  <c r="Q981" i="7941"/>
  <c r="Q1082" i="7941"/>
  <c r="Q976" i="7941"/>
  <c r="Q983" i="7941"/>
  <c r="Q1091" i="7941"/>
  <c r="P1035" i="7941"/>
  <c r="P1139" i="7941" s="1"/>
  <c r="Q1056" i="7941"/>
  <c r="Q1098" i="7941"/>
  <c r="P1034" i="7941"/>
  <c r="P1138" i="7941" s="1"/>
  <c r="P1048" i="7941"/>
  <c r="P1152" i="7941" s="1"/>
  <c r="Q1071" i="7941"/>
  <c r="P1024" i="7941"/>
  <c r="P1128" i="7941" s="1"/>
  <c r="Q997" i="7941"/>
  <c r="Q965" i="7941"/>
  <c r="P1032" i="7941"/>
  <c r="P1136" i="7941" s="1"/>
  <c r="Q961" i="7941"/>
  <c r="Q980" i="7941"/>
  <c r="Q1096" i="7941"/>
  <c r="Q987" i="7941"/>
  <c r="Q1094" i="7941"/>
  <c r="Q988" i="7941"/>
  <c r="Q1076" i="7941"/>
  <c r="P1049" i="7941"/>
  <c r="P1153" i="7941" s="1"/>
  <c r="Q974" i="7941"/>
  <c r="Q1100" i="7941"/>
  <c r="Q998" i="7941"/>
  <c r="Q991" i="7941"/>
  <c r="Q958" i="7941"/>
  <c r="P1039" i="7941"/>
  <c r="P1143" i="7941" s="1"/>
  <c r="Q975" i="7941"/>
  <c r="P1042" i="7941"/>
  <c r="P1146" i="7941" s="1"/>
  <c r="P1041" i="7941"/>
  <c r="P1145" i="7941" s="1"/>
  <c r="Q1065" i="7941"/>
  <c r="Q992" i="7941"/>
  <c r="Q1148" i="7941" s="1"/>
  <c r="K49" i="7946" s="1"/>
  <c r="L49" i="7946" s="1"/>
  <c r="P1020" i="7941"/>
  <c r="P1124" i="7941" s="1"/>
  <c r="Q1090" i="7941"/>
  <c r="P1018" i="7941"/>
  <c r="P1122" i="7941" s="1"/>
  <c r="P1060" i="7941"/>
  <c r="P977" i="7941"/>
  <c r="P1072" i="7941"/>
  <c r="P1069" i="7941"/>
  <c r="P1094" i="7941"/>
  <c r="P976" i="7941"/>
  <c r="P974" i="7941"/>
  <c r="P1087" i="7941"/>
  <c r="P981" i="7941"/>
  <c r="P979" i="7941"/>
  <c r="P1079" i="7941"/>
  <c r="P1077" i="7941"/>
  <c r="P966" i="7941"/>
  <c r="P1054" i="7941"/>
  <c r="P993" i="7941"/>
  <c r="P973" i="7941"/>
  <c r="P1062" i="7941"/>
  <c r="P955" i="7941"/>
  <c r="P1096" i="7941"/>
  <c r="P958" i="7941"/>
  <c r="P1057" i="7941"/>
  <c r="P1085" i="7941"/>
  <c r="P1056" i="7941"/>
  <c r="P1092" i="7941"/>
  <c r="P986" i="7941"/>
  <c r="Q972" i="7941"/>
  <c r="Q963" i="7941"/>
  <c r="Q969" i="7941"/>
  <c r="Q953" i="7941"/>
  <c r="Q1103" i="7941"/>
  <c r="P1011" i="7941"/>
  <c r="P1115" i="7941" s="1"/>
  <c r="Q1057" i="7941"/>
  <c r="Q968" i="7941"/>
  <c r="Q962" i="7941"/>
  <c r="Q1064" i="7941"/>
  <c r="Q982" i="7941"/>
  <c r="Q1080" i="7941"/>
  <c r="Q1097" i="7941"/>
  <c r="Q1083" i="7941"/>
  <c r="Q966" i="7941"/>
  <c r="Q1088" i="7941"/>
  <c r="Q996" i="7941"/>
  <c r="P1036" i="7941"/>
  <c r="P1140" i="7941" s="1"/>
  <c r="Q971" i="7941"/>
  <c r="Q990" i="7941"/>
  <c r="P1016" i="7941"/>
  <c r="P1120" i="7941" s="1"/>
  <c r="P1033" i="7941"/>
  <c r="P1137" i="7941" s="1"/>
  <c r="Q1079" i="7941"/>
  <c r="P1014" i="7941"/>
  <c r="P1118" i="7941" s="1"/>
  <c r="Q1102" i="7941"/>
  <c r="P1017" i="7941"/>
  <c r="P1121" i="7941" s="1"/>
  <c r="Q973" i="7941"/>
  <c r="P1005" i="7941"/>
  <c r="P1109" i="7941" s="1"/>
  <c r="Q950" i="7941"/>
  <c r="Q1069" i="7941"/>
  <c r="P1023" i="7941"/>
  <c r="P1127" i="7941" s="1"/>
  <c r="P1030" i="7941"/>
  <c r="P1134" i="7941" s="1"/>
  <c r="Q1062" i="7941"/>
  <c r="P1040" i="7941"/>
  <c r="P1144" i="7941" s="1"/>
  <c r="Q1099" i="7941"/>
  <c r="Q1066" i="7941"/>
  <c r="Q1086" i="7941"/>
  <c r="P967" i="7941"/>
  <c r="P1101" i="7941"/>
  <c r="P962" i="7941"/>
  <c r="P1099" i="7941"/>
  <c r="P1080" i="7941"/>
  <c r="P1078" i="7941"/>
  <c r="P951" i="7941"/>
  <c r="P982" i="7941"/>
  <c r="P1076" i="7941"/>
  <c r="P1065" i="7941"/>
  <c r="P1066" i="7941"/>
  <c r="P1061" i="7941"/>
  <c r="P980" i="7941"/>
  <c r="P1095" i="7941"/>
  <c r="P1100" i="7941"/>
  <c r="P1067" i="7941"/>
  <c r="P985" i="7941"/>
  <c r="P978" i="7941"/>
  <c r="P990" i="7941"/>
  <c r="P984" i="7941"/>
  <c r="P961" i="7941"/>
  <c r="P1068" i="7941"/>
  <c r="P1074" i="7941"/>
  <c r="P998" i="7941"/>
  <c r="P969" i="7941"/>
  <c r="P1031" i="7941"/>
  <c r="P1135" i="7941" s="1"/>
  <c r="P1022" i="7941"/>
  <c r="P1126" i="7941" s="1"/>
  <c r="Q994" i="7941"/>
  <c r="Q1063" i="7941"/>
  <c r="P1038" i="7941"/>
  <c r="P1142" i="7941" s="1"/>
  <c r="Q1072" i="7941"/>
  <c r="P1019" i="7941"/>
  <c r="P1123" i="7941" s="1"/>
  <c r="P1027" i="7941"/>
  <c r="P1131" i="7941" s="1"/>
  <c r="P1051" i="7941"/>
  <c r="P1155" i="7941" s="1"/>
  <c r="Q984" i="7941"/>
  <c r="Q1140" i="7941" s="1"/>
  <c r="K41" i="7946" s="1"/>
  <c r="L41" i="7946" s="1"/>
  <c r="P1046" i="7941"/>
  <c r="P1150" i="7941" s="1"/>
  <c r="Q995" i="7941"/>
  <c r="P1008" i="7941"/>
  <c r="P1112" i="7941" s="1"/>
  <c r="Q1073" i="7941"/>
  <c r="Q1093" i="7941"/>
  <c r="Q1095" i="7941"/>
  <c r="Q959" i="7941"/>
  <c r="Q979" i="7941"/>
  <c r="Q999" i="7941"/>
  <c r="Q1155" i="7941" s="1"/>
  <c r="K56" i="7946" s="1"/>
  <c r="L56" i="7946" s="1"/>
  <c r="Q978" i="7941"/>
  <c r="P1015" i="7941"/>
  <c r="P1119" i="7941" s="1"/>
  <c r="Q1054" i="7941"/>
  <c r="Q1081" i="7941"/>
  <c r="P1047" i="7941"/>
  <c r="P1151" i="7941" s="1"/>
  <c r="Q967" i="7941"/>
  <c r="P1025" i="7941"/>
  <c r="P1129" i="7941" s="1"/>
  <c r="Q1077" i="7941"/>
  <c r="Q985" i="7941"/>
  <c r="Q956" i="7941"/>
  <c r="Q1085" i="7941"/>
  <c r="Q1058" i="7941"/>
  <c r="Q1070" i="7941"/>
  <c r="Q1089" i="7941"/>
  <c r="Q957" i="7941"/>
  <c r="P1002" i="7941"/>
  <c r="Q1087" i="7941"/>
  <c r="P1013" i="7941"/>
  <c r="P1117" i="7941" s="1"/>
  <c r="P1097" i="7941"/>
  <c r="P1086" i="7941"/>
  <c r="P987" i="7941"/>
  <c r="P959" i="7941"/>
  <c r="P995" i="7941"/>
  <c r="P1103" i="7941"/>
  <c r="P1071" i="7941"/>
  <c r="P1098" i="7941"/>
  <c r="P970" i="7941"/>
  <c r="P1082" i="7941"/>
  <c r="P1083" i="7941"/>
  <c r="P1084" i="7941"/>
  <c r="P989" i="7941"/>
  <c r="P988" i="7941"/>
  <c r="P1088" i="7941"/>
  <c r="P971" i="7941"/>
  <c r="P1064" i="7941"/>
  <c r="P954" i="7941"/>
  <c r="P1058" i="7941"/>
  <c r="P960" i="7941"/>
  <c r="P999" i="7941"/>
  <c r="P965" i="7941"/>
  <c r="P964" i="7941"/>
  <c r="P952" i="7941"/>
  <c r="P975" i="7941"/>
  <c r="P1050" i="7941"/>
  <c r="P1154" i="7941" s="1"/>
  <c r="Q989" i="7941"/>
  <c r="P1010" i="7941"/>
  <c r="P1114" i="7941" s="1"/>
  <c r="Q1084" i="7941"/>
  <c r="P1006" i="7941"/>
  <c r="P1110" i="7941" s="1"/>
  <c r="Q970" i="7941"/>
  <c r="P1029" i="7941"/>
  <c r="P1133" i="7941" s="1"/>
  <c r="P1021" i="7941"/>
  <c r="P1125" i="7941" s="1"/>
  <c r="P1037" i="7941"/>
  <c r="P1141" i="7941" s="1"/>
  <c r="P1007" i="7941"/>
  <c r="P1111" i="7941" s="1"/>
  <c r="P991" i="7941"/>
  <c r="P957" i="7941"/>
  <c r="P992" i="7941"/>
  <c r="P997" i="7941"/>
  <c r="P1070" i="7941"/>
  <c r="P1055" i="7941"/>
  <c r="P1012" i="7941"/>
  <c r="P1116" i="7941" s="1"/>
  <c r="P1028" i="7941"/>
  <c r="P1132" i="7941" s="1"/>
  <c r="P1004" i="7941"/>
  <c r="P1108" i="7941" s="1"/>
  <c r="P1003" i="7941"/>
  <c r="P1107" i="7941" s="1"/>
  <c r="Q1067" i="7941"/>
  <c r="Q964" i="7941"/>
  <c r="Q1068" i="7941"/>
  <c r="Q1060" i="7941"/>
  <c r="Q955" i="7941"/>
  <c r="Q1101" i="7941"/>
  <c r="Q1061" i="7941"/>
  <c r="P963" i="7941"/>
  <c r="P950" i="7941"/>
  <c r="P996" i="7941"/>
  <c r="P1091" i="7941"/>
  <c r="P968" i="7941"/>
  <c r="P972" i="7941"/>
  <c r="Q1075" i="7941"/>
  <c r="Q993" i="7941"/>
  <c r="Q951" i="7941"/>
  <c r="P1059" i="7941"/>
  <c r="P1102" i="7941"/>
  <c r="Q952" i="7941"/>
  <c r="Q1078" i="7941"/>
  <c r="Q1059" i="7941"/>
  <c r="Q960" i="7941"/>
  <c r="P1045" i="7941"/>
  <c r="P1149" i="7941" s="1"/>
  <c r="Q1092" i="7941"/>
  <c r="P1026" i="7941"/>
  <c r="P1130" i="7941" s="1"/>
  <c r="Q1055" i="7941"/>
  <c r="Q954" i="7941"/>
  <c r="P1090" i="7941"/>
  <c r="P1081" i="7941"/>
  <c r="P953" i="7941"/>
  <c r="P994" i="7941"/>
  <c r="P1075" i="7941"/>
  <c r="P1073" i="7941"/>
  <c r="P983" i="7941"/>
  <c r="P1043" i="7941"/>
  <c r="P1147" i="7941" s="1"/>
  <c r="Q977" i="7941"/>
  <c r="Q986" i="7941"/>
  <c r="P1009" i="7941"/>
  <c r="P1113" i="7941" s="1"/>
  <c r="Q1074" i="7941"/>
  <c r="P1093" i="7941"/>
  <c r="P1089" i="7941"/>
  <c r="P1063" i="7941"/>
  <c r="P956" i="7941"/>
  <c r="P1106" i="7941"/>
  <c r="R29" i="7949"/>
  <c r="Q65" i="7949"/>
  <c r="P373" i="7941"/>
  <c r="Q571" i="7941"/>
  <c r="J48" i="7946" s="1"/>
  <c r="Q551" i="7941"/>
  <c r="J28" i="7946" s="1"/>
  <c r="Q577" i="7941"/>
  <c r="J54" i="7946" s="1"/>
  <c r="Q558" i="7941"/>
  <c r="J35" i="7946" s="1"/>
  <c r="Q543" i="7941"/>
  <c r="J20" i="7946" s="1"/>
  <c r="R515" i="7949"/>
  <c r="Q551" i="7949"/>
  <c r="Q492" i="7950"/>
  <c r="R456" i="7950"/>
  <c r="Q1116" i="7941" l="1"/>
  <c r="K17" i="7946" s="1"/>
  <c r="L17" i="7946" s="1"/>
  <c r="Q1142" i="7941"/>
  <c r="K43" i="7946" s="1"/>
  <c r="L43" i="7946" s="1"/>
  <c r="Q1107" i="7941"/>
  <c r="K8" i="7946" s="1"/>
  <c r="L8" i="7946" s="1"/>
  <c r="Q1135" i="7941"/>
  <c r="K36" i="7946" s="1"/>
  <c r="L36" i="7946" s="1"/>
  <c r="Q1108" i="7941"/>
  <c r="K9" i="7946" s="1"/>
  <c r="L9" i="7946" s="1"/>
  <c r="Q1123" i="7941"/>
  <c r="K24" i="7946" s="1"/>
  <c r="L24" i="7946" s="1"/>
  <c r="Q1113" i="7941"/>
  <c r="K14" i="7946" s="1"/>
  <c r="L14" i="7946" s="1"/>
  <c r="Q1146" i="7941"/>
  <c r="K47" i="7946" s="1"/>
  <c r="L47" i="7946" s="1"/>
  <c r="Q1150" i="7941"/>
  <c r="K51" i="7946" s="1"/>
  <c r="L51" i="7946" s="1"/>
  <c r="Q1109" i="7941"/>
  <c r="K10" i="7946" s="1"/>
  <c r="L10" i="7946" s="1"/>
  <c r="Q1134" i="7941"/>
  <c r="K35" i="7946" s="1"/>
  <c r="L35" i="7946" s="1"/>
  <c r="Q1152" i="7941"/>
  <c r="K53" i="7946" s="1"/>
  <c r="L53" i="7946" s="1"/>
  <c r="Q1118" i="7941"/>
  <c r="K19" i="7946" s="1"/>
  <c r="L19" i="7946" s="1"/>
  <c r="Q1128" i="7941"/>
  <c r="K29" i="7946" s="1"/>
  <c r="L29" i="7946" s="1"/>
  <c r="Q1147" i="7941"/>
  <c r="K48" i="7946" s="1"/>
  <c r="L48" i="7946" s="1"/>
  <c r="Q1143" i="7941"/>
  <c r="K44" i="7946" s="1"/>
  <c r="L44" i="7946" s="1"/>
  <c r="Q1131" i="7941"/>
  <c r="K32" i="7946" s="1"/>
  <c r="L32" i="7946" s="1"/>
  <c r="Q1121" i="7941"/>
  <c r="K22" i="7946" s="1"/>
  <c r="L22" i="7946" s="1"/>
  <c r="Q1115" i="7941"/>
  <c r="K16" i="7946" s="1"/>
  <c r="L16" i="7946" s="1"/>
  <c r="S510" i="7950"/>
  <c r="R546" i="7950"/>
  <c r="P1053" i="7941"/>
  <c r="Q1132" i="7941"/>
  <c r="K33" i="7946" s="1"/>
  <c r="L33" i="7946" s="1"/>
  <c r="R191" i="7949"/>
  <c r="Q227" i="7949"/>
  <c r="S461" i="7949"/>
  <c r="R497" i="7949"/>
  <c r="S114" i="7950"/>
  <c r="T78" i="7950"/>
  <c r="R384" i="7950"/>
  <c r="S348" i="7950"/>
  <c r="R137" i="7949"/>
  <c r="Q173" i="7949"/>
  <c r="P949" i="7941"/>
  <c r="Q1111" i="7941"/>
  <c r="K12" i="7946" s="1"/>
  <c r="L12" i="7946" s="1"/>
  <c r="P1001" i="7941"/>
  <c r="Q1053" i="7941"/>
  <c r="Q1154" i="7941"/>
  <c r="K55" i="7946" s="1"/>
  <c r="L55" i="7946" s="1"/>
  <c r="S353" i="7949"/>
  <c r="R389" i="7949"/>
  <c r="S402" i="7950"/>
  <c r="R438" i="7950"/>
  <c r="Q222" i="7950"/>
  <c r="R186" i="7950"/>
  <c r="S515" i="7949"/>
  <c r="R551" i="7949"/>
  <c r="P1105" i="7941"/>
  <c r="Q1133" i="7941"/>
  <c r="K34" i="7946" s="1"/>
  <c r="L34" i="7946" s="1"/>
  <c r="S29" i="7949"/>
  <c r="R65" i="7949"/>
  <c r="Q1110" i="7941"/>
  <c r="K11" i="7946" s="1"/>
  <c r="L11" i="7946" s="1"/>
  <c r="Q1149" i="7941"/>
  <c r="K50" i="7946" s="1"/>
  <c r="L50" i="7946" s="1"/>
  <c r="Q1112" i="7941"/>
  <c r="K13" i="7946" s="1"/>
  <c r="L13" i="7946" s="1"/>
  <c r="Q1129" i="7941"/>
  <c r="K30" i="7946" s="1"/>
  <c r="L30" i="7946" s="1"/>
  <c r="Q1127" i="7941"/>
  <c r="K28" i="7946" s="1"/>
  <c r="L28" i="7946" s="1"/>
  <c r="Q1122" i="7941"/>
  <c r="K23" i="7946" s="1"/>
  <c r="L23" i="7946" s="1"/>
  <c r="Q1138" i="7941"/>
  <c r="K39" i="7946" s="1"/>
  <c r="L39" i="7946" s="1"/>
  <c r="Q1125" i="7941"/>
  <c r="K26" i="7946" s="1"/>
  <c r="L26" i="7946" s="1"/>
  <c r="Q1144" i="7941"/>
  <c r="K45" i="7946" s="1"/>
  <c r="L45" i="7946" s="1"/>
  <c r="Q1136" i="7941"/>
  <c r="K37" i="7946" s="1"/>
  <c r="L37" i="7946" s="1"/>
  <c r="Q1153" i="7941"/>
  <c r="K54" i="7946" s="1"/>
  <c r="L54" i="7946" s="1"/>
  <c r="Q1137" i="7941"/>
  <c r="K38" i="7946" s="1"/>
  <c r="L38" i="7946" s="1"/>
  <c r="S407" i="7949"/>
  <c r="R443" i="7949"/>
  <c r="Q949" i="7941"/>
  <c r="Q1106" i="7941"/>
  <c r="Q1124" i="7941"/>
  <c r="K25" i="7946" s="1"/>
  <c r="L25" i="7946" s="1"/>
  <c r="R492" i="7950"/>
  <c r="S456" i="7950"/>
  <c r="Q1120" i="7941"/>
  <c r="K21" i="7946" s="1"/>
  <c r="L21" i="7946" s="1"/>
  <c r="Q1126" i="7941"/>
  <c r="K27" i="7946" s="1"/>
  <c r="L27" i="7946" s="1"/>
  <c r="Q1145" i="7941"/>
  <c r="K46" i="7946" s="1"/>
  <c r="L46" i="7946" s="1"/>
  <c r="Q1141" i="7941"/>
  <c r="K42" i="7946" s="1"/>
  <c r="L42" i="7946" s="1"/>
  <c r="Q1151" i="7941"/>
  <c r="K52" i="7946" s="1"/>
  <c r="L52" i="7946" s="1"/>
  <c r="Q1119" i="7941"/>
  <c r="K20" i="7946" s="1"/>
  <c r="L20" i="7946" s="1"/>
  <c r="Q1114" i="7941"/>
  <c r="K15" i="7946" s="1"/>
  <c r="L15" i="7946" s="1"/>
  <c r="Q1130" i="7941"/>
  <c r="K31" i="7946" s="1"/>
  <c r="L31" i="7946" s="1"/>
  <c r="Q1117" i="7941"/>
  <c r="K18" i="7946" s="1"/>
  <c r="L18" i="7946" s="1"/>
  <c r="Q1139" i="7941"/>
  <c r="K40" i="7946" s="1"/>
  <c r="L40" i="7946" s="1"/>
  <c r="J7" i="7946"/>
  <c r="J57" i="7946" s="1"/>
  <c r="Q529" i="7941"/>
  <c r="S83" i="7949"/>
  <c r="R119" i="7949"/>
  <c r="R132" i="7950"/>
  <c r="Q168" i="7950"/>
  <c r="S24" i="7950"/>
  <c r="R60" i="7950"/>
  <c r="T510" i="7950" l="1"/>
  <c r="S546" i="7950"/>
  <c r="T24" i="7950"/>
  <c r="S60" i="7950"/>
  <c r="S492" i="7950"/>
  <c r="T456" i="7950"/>
  <c r="T407" i="7949"/>
  <c r="S443" i="7949"/>
  <c r="T353" i="7949"/>
  <c r="S389" i="7949"/>
  <c r="S137" i="7949"/>
  <c r="R173" i="7949"/>
  <c r="S191" i="7949"/>
  <c r="R227" i="7949"/>
  <c r="R168" i="7950"/>
  <c r="S132" i="7950"/>
  <c r="T83" i="7949"/>
  <c r="S119" i="7949"/>
  <c r="Q1105" i="7941"/>
  <c r="K7" i="7946"/>
  <c r="T29" i="7949"/>
  <c r="S65" i="7949"/>
  <c r="T402" i="7950"/>
  <c r="S438" i="7950"/>
  <c r="S384" i="7950"/>
  <c r="T348" i="7950"/>
  <c r="T515" i="7949"/>
  <c r="S551" i="7949"/>
  <c r="R222" i="7950"/>
  <c r="S186" i="7950"/>
  <c r="T461" i="7949"/>
  <c r="S497" i="7949"/>
  <c r="T114" i="7950"/>
  <c r="U78" i="7950"/>
  <c r="T546" i="7950" l="1"/>
  <c r="U510" i="7950"/>
  <c r="U515" i="7949"/>
  <c r="T551" i="7949"/>
  <c r="U402" i="7950"/>
  <c r="T438" i="7950"/>
  <c r="K57" i="7946"/>
  <c r="L7" i="7946"/>
  <c r="U114" i="7950"/>
  <c r="V78" i="7950"/>
  <c r="T384" i="7950"/>
  <c r="U348" i="7950"/>
  <c r="U29" i="7949"/>
  <c r="T65" i="7949"/>
  <c r="U83" i="7949"/>
  <c r="T119" i="7949"/>
  <c r="T137" i="7949"/>
  <c r="S173" i="7949"/>
  <c r="U353" i="7949"/>
  <c r="T389" i="7949"/>
  <c r="U24" i="7950"/>
  <c r="T60" i="7950"/>
  <c r="S222" i="7950"/>
  <c r="T186" i="7950"/>
  <c r="U461" i="7949"/>
  <c r="T497" i="7949"/>
  <c r="S168" i="7950"/>
  <c r="T132" i="7950"/>
  <c r="T191" i="7949"/>
  <c r="S227" i="7949"/>
  <c r="U407" i="7949"/>
  <c r="T443" i="7949"/>
  <c r="T492" i="7950"/>
  <c r="U456" i="7950"/>
  <c r="V510" i="7950" l="1"/>
  <c r="U546" i="7950"/>
  <c r="U492" i="7950"/>
  <c r="V456" i="7950"/>
  <c r="V407" i="7949"/>
  <c r="U443" i="7949"/>
  <c r="U191" i="7949"/>
  <c r="T227" i="7949"/>
  <c r="T168" i="7950"/>
  <c r="U132" i="7950"/>
  <c r="V83" i="7949"/>
  <c r="U119" i="7949"/>
  <c r="V402" i="7950"/>
  <c r="U438" i="7950"/>
  <c r="V353" i="7949"/>
  <c r="U389" i="7949"/>
  <c r="V29" i="7949"/>
  <c r="U65" i="7949"/>
  <c r="U384" i="7950"/>
  <c r="V348" i="7950"/>
  <c r="V114" i="7950"/>
  <c r="W78" i="7950"/>
  <c r="W114" i="7950" s="1"/>
  <c r="T222" i="7950"/>
  <c r="U186" i="7950"/>
  <c r="V24" i="7950"/>
  <c r="U60" i="7950"/>
  <c r="V461" i="7949"/>
  <c r="U497" i="7949"/>
  <c r="U137" i="7949"/>
  <c r="T173" i="7949"/>
  <c r="V515" i="7949"/>
  <c r="U551" i="7949"/>
  <c r="V546" i="7950" l="1"/>
  <c r="W510" i="7950"/>
  <c r="W546" i="7950" s="1"/>
  <c r="W515" i="7949"/>
  <c r="W551" i="7949" s="1"/>
  <c r="V551" i="7949"/>
  <c r="W461" i="7949"/>
  <c r="W497" i="7949" s="1"/>
  <c r="V497" i="7949"/>
  <c r="V60" i="7950"/>
  <c r="W24" i="7950"/>
  <c r="W60" i="7950" s="1"/>
  <c r="V191" i="7949"/>
  <c r="U227" i="7949"/>
  <c r="U168" i="7950"/>
  <c r="V132" i="7950"/>
  <c r="V492" i="7950"/>
  <c r="W456" i="7950"/>
  <c r="W492" i="7950" s="1"/>
  <c r="W29" i="7949"/>
  <c r="W65" i="7949" s="1"/>
  <c r="V65" i="7949"/>
  <c r="W353" i="7949"/>
  <c r="W389" i="7949" s="1"/>
  <c r="V389" i="7949"/>
  <c r="W407" i="7949"/>
  <c r="W443" i="7949" s="1"/>
  <c r="V443" i="7949"/>
  <c r="V137" i="7949"/>
  <c r="U173" i="7949"/>
  <c r="U222" i="7950"/>
  <c r="V186" i="7950"/>
  <c r="V384" i="7950"/>
  <c r="W348" i="7950"/>
  <c r="W384" i="7950" s="1"/>
  <c r="W402" i="7950"/>
  <c r="W438" i="7950" s="1"/>
  <c r="V438" i="7950"/>
  <c r="W83" i="7949"/>
  <c r="W119" i="7949" s="1"/>
  <c r="V119" i="7949"/>
  <c r="V222" i="7950" l="1"/>
  <c r="W186" i="7950"/>
  <c r="W222" i="7950" s="1"/>
  <c r="W137" i="7949"/>
  <c r="W173" i="7949" s="1"/>
  <c r="V173" i="7949"/>
  <c r="V168" i="7950"/>
  <c r="W132" i="7950"/>
  <c r="W168" i="7950" s="1"/>
  <c r="W191" i="7949"/>
  <c r="W227" i="7949" s="1"/>
  <c r="V227" i="7949"/>
  <c r="E8" i="7949" l="1"/>
  <c r="L3" i="79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500-000001000000}">
      <text>
        <r>
          <rPr>
            <sz val="8"/>
            <color indexed="81"/>
            <rFont val="Tahoma"/>
            <family val="2"/>
          </rPr>
          <t>The opening capital base is based on the final year of the previous access arrangement period.</t>
        </r>
      </text>
    </comment>
    <comment ref="I6" authorId="1" shapeId="0" xr:uid="{00000000-0006-0000-05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5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5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5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5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5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5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5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5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5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5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5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5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5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5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5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5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500-000013000000}">
      <text>
        <r>
          <rPr>
            <sz val="8"/>
            <color indexed="81"/>
            <rFont val="Tahoma"/>
            <family val="2"/>
          </rPr>
          <t>Insert the base financial year that the curent access arrangement period commences in.</t>
        </r>
      </text>
    </comment>
    <comment ref="AA6" authorId="1" shapeId="0" xr:uid="{00000000-0006-0000-0500-000014000000}">
      <text>
        <r>
          <rPr>
            <sz val="8"/>
            <color indexed="81"/>
            <rFont val="Tahoma"/>
            <family val="2"/>
          </rPr>
          <t>Insert the number of years for the current access arrangement period.</t>
        </r>
      </text>
    </comment>
    <comment ref="E59" authorId="1" shapeId="0" xr:uid="{00000000-0006-0000-05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500-000017000000}">
      <text>
        <r>
          <rPr>
            <sz val="8"/>
            <color indexed="81"/>
            <rFont val="Tahoma"/>
            <family val="2"/>
          </rPr>
          <t>Total for the access arrangement period.</t>
        </r>
      </text>
    </comment>
    <comment ref="E113" authorId="1" shapeId="0" xr:uid="{00000000-0006-0000-05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500-000019000000}">
      <text>
        <r>
          <rPr>
            <sz val="8"/>
            <color indexed="81"/>
            <rFont val="Tahoma"/>
            <family val="2"/>
          </rPr>
          <t>Total for the access arrangement period.</t>
        </r>
      </text>
    </comment>
    <comment ref="E167" authorId="2" shapeId="0" xr:uid="{00000000-0006-0000-05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500-00001B000000}">
      <text>
        <r>
          <rPr>
            <sz val="8"/>
            <color indexed="81"/>
            <rFont val="Tahoma"/>
            <family val="2"/>
          </rPr>
          <t>Total for the access arrangement period.</t>
        </r>
      </text>
    </comment>
    <comment ref="E221" authorId="2" shapeId="0" xr:uid="{00000000-0006-0000-05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500-00001D000000}">
      <text>
        <r>
          <rPr>
            <sz val="8"/>
            <color indexed="81"/>
            <rFont val="Tahoma"/>
            <family val="2"/>
          </rPr>
          <t>Total for the access arrangement period.</t>
        </r>
      </text>
    </comment>
    <comment ref="E275" authorId="2" shapeId="0" xr:uid="{00000000-0006-0000-05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500-00001F000000}">
      <text>
        <r>
          <rPr>
            <sz val="8"/>
            <color indexed="81"/>
            <rFont val="Tahoma"/>
            <family val="2"/>
          </rPr>
          <t>Total for the access arrangement period.</t>
        </r>
      </text>
    </comment>
    <comment ref="E329" authorId="2" shapeId="0" xr:uid="{00000000-0006-0000-05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500-000021000000}">
      <text>
        <r>
          <rPr>
            <sz val="8"/>
            <color indexed="81"/>
            <rFont val="Tahoma"/>
            <family val="2"/>
          </rPr>
          <t>Total for the access arrangement period.</t>
        </r>
      </text>
    </comment>
    <comment ref="E385" authorId="1" shapeId="0" xr:uid="{00000000-0006-0000-05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500-000023000000}">
      <text>
        <r>
          <rPr>
            <sz val="8"/>
            <color indexed="81"/>
            <rFont val="Tahoma"/>
            <family val="2"/>
          </rPr>
          <t>Forecast inflation rate used in the decisions covering the previous and current access arrangement periods.</t>
        </r>
      </text>
    </comment>
    <comment ref="E390" authorId="1" shapeId="0" xr:uid="{00000000-0006-0000-0500-000024000000}">
      <text>
        <r>
          <rPr>
            <sz val="8"/>
            <color indexed="81"/>
            <rFont val="Tahoma"/>
            <family val="2"/>
          </rPr>
          <t>Nominal vanilla WACC used in the decisions covering the previous and current access arrangement periods.</t>
        </r>
      </text>
    </comment>
    <comment ref="E396" authorId="3" shapeId="0" xr:uid="{00000000-0006-0000-0500-000025000000}">
      <text>
        <r>
          <rPr>
            <sz val="8"/>
            <color indexed="81"/>
            <rFont val="Tahoma"/>
            <family val="2"/>
          </rPr>
          <t>Select option for actual or forecast straight-line depreciation in the capital base roll forward.</t>
        </r>
      </text>
    </comment>
    <comment ref="E400" authorId="3" shapeId="0" xr:uid="{00000000-0006-0000-05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500-000027000000}">
      <text>
        <r>
          <rPr>
            <sz val="8"/>
            <color indexed="81"/>
            <rFont val="Tahoma"/>
            <family val="2"/>
          </rPr>
          <t>Total for the access arrangement period.</t>
        </r>
      </text>
    </comment>
    <comment ref="E456" authorId="3" shapeId="0" xr:uid="{00000000-0006-0000-0500-000028000000}">
      <text>
        <r>
          <rPr>
            <sz val="8"/>
            <color indexed="81"/>
            <rFont val="Tahoma"/>
            <family val="2"/>
          </rPr>
          <t>Select option for actual or forecast straight-line depreciation in the capital base roll forward.</t>
        </r>
      </text>
    </comment>
    <comment ref="R512" authorId="1" shapeId="0" xr:uid="{00000000-0006-0000-0500-000029000000}">
      <text>
        <r>
          <rPr>
            <sz val="8"/>
            <color indexed="81"/>
            <rFont val="Tahoma"/>
            <family val="2"/>
          </rPr>
          <t>Total for the access arrangement period.</t>
        </r>
      </text>
    </comment>
    <comment ref="E513" authorId="3" shapeId="0" xr:uid="{00000000-0006-0000-05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<sst xmlns="http://schemas.openxmlformats.org/spreadsheetml/2006/main" count="2844" uniqueCount="1086">
  <si>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</si>
  <si>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</si>
  <si>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</si>
  <si>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</si>
  <si>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</si>
  <si>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</si>
  <si>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</si>
  <si>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</si>
  <si>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</si>
  <si>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</si>
  <si>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</si>
  <si>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</si>
  <si>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</si>
  <si>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</si>
  <si>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</si>
  <si>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</si>
  <si>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</si>
  <si>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</si>
  <si>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</si>
  <si>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</si>
  <si>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</si>
  <si>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</si>
  <si>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</si>
  <si>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</si>
  <si>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</si>
  <si>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</si>
  <si>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</si>
  <si>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</si>
  <si>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</si>
  <si>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</si>
  <si>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</si>
  <si>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</si>
  <si>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</si>
  <si>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</si>
  <si>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</si>
  <si>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</si>
  <si>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</si>
  <si>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</si>
  <si>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</si>
  <si>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</si>
  <si>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</si>
  <si>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</si>
  <si>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</si>
  <si>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</si>
  <si>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</si>
  <si>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</si>
  <si>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</si>
  <si>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</si>
  <si>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</si>
  <si>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</si>
  <si>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</si>
  <si>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</si>
  <si>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</si>
  <si>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</si>
  <si>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</si>
  <si>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</si>
  <si>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</si>
  <si>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</si>
  <si>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</si>
  <si>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</si>
  <si>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</si>
  <si>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</si>
  <si>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</si>
  <si>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</si>
  <si>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</si>
  <si>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</si>
  <si>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</si>
  <si>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</si>
  <si>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</si>
  <si>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</si>
  <si>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</si>
  <si>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</si>
  <si>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</si>
  <si>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</si>
  <si>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</si>
  <si>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</si>
  <si>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</si>
  <si>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</si>
  <si>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</si>
  <si>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</si>
  <si>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</si>
  <si>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</si>
  <si>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</si>
  <si>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</si>
  <si>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</si>
  <si>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</si>
  <si>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</si>
  <si>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</si>
  <si>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</si>
  <si>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</si>
  <si>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</si>
  <si>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</si>
  <si>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</si>
  <si>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</si>
  <si>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</si>
  <si>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</si>
  <si>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</si>
  <si>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</si>
  <si>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</si>
  <si>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</si>
  <si>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</si>
  <si>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</si>
  <si>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</si>
  <si>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</si>
  <si>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</si>
  <si>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</si>
  <si>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</si>
  <si>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</si>
  <si>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</si>
  <si>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</si>
  <si>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</si>
  <si>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</si>
  <si>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</si>
  <si>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</si>
  <si>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</si>
  <si>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</si>
  <si>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</si>
  <si>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</si>
  <si>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</si>
  <si>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</si>
  <si>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</si>
  <si>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</si>
  <si>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</si>
  <si>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</si>
  <si>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</si>
  <si>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</si>
  <si>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</si>
  <si>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</si>
  <si>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</si>
  <si>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</si>
  <si>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</si>
  <si>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</si>
  <si>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</si>
  <si>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</si>
  <si>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</si>
  <si>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</si>
  <si>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</si>
  <si>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</si>
  <si>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</si>
  <si>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</si>
  <si>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</si>
  <si>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</si>
  <si>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</si>
  <si>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</si>
  <si>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</si>
  <si>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</si>
  <si>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</si>
  <si>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</si>
  <si>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</si>
  <si>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</si>
  <si>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</si>
  <si>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</si>
  <si>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</si>
  <si>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</si>
  <si>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</si>
  <si>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</si>
  <si>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</si>
  <si>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</si>
  <si>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</si>
  <si>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</si>
  <si>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</si>
  <si>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</si>
  <si>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</si>
  <si>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</si>
  <si>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</si>
  <si>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</si>
  <si>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</si>
  <si>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</si>
  <si>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</si>
  <si>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</si>
  <si>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</si>
  <si>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</si>
  <si>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</si>
  <si>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</si>
  <si>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</si>
  <si>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</si>
  <si>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</si>
  <si>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</si>
  <si>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</si>
  <si>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</si>
  <si>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</si>
  <si>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</si>
  <si>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</si>
  <si>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</si>
  <si>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</si>
  <si>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</si>
  <si>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</si>
  <si>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</si>
  <si>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</si>
  <si>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</si>
  <si>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</si>
  <si>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</si>
  <si>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</si>
  <si>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</si>
  <si>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</si>
  <si>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</si>
  <si>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</si>
  <si>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</si>
  <si>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</si>
  <si>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</si>
  <si>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</si>
  <si>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</si>
  <si>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</si>
  <si>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</si>
  <si>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</si>
  <si>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</si>
  <si>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</si>
  <si>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</si>
  <si>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</si>
  <si>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</si>
  <si>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</si>
  <si>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</si>
  <si>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</si>
  <si>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</si>
  <si>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</si>
  <si>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</si>
  <si>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</si>
  <si>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</si>
  <si>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</si>
  <si>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</si>
  <si>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</si>
  <si>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</si>
  <si>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</si>
  <si>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</si>
  <si>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</si>
  <si>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</si>
  <si>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</si>
  <si>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</si>
  <si>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</si>
  <si>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</si>
  <si>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</si>
  <si>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</si>
  <si>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</si>
  <si>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</si>
  <si>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</si>
  <si>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</si>
  <si>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</si>
  <si>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</si>
  <si>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</si>
  <si>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</si>
  <si>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</si>
  <si>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</si>
  <si>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</si>
  <si>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</si>
  <si>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</si>
  <si>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</si>
  <si>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</si>
  <si>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</si>
  <si>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</si>
  <si>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</si>
  <si>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</si>
  <si>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</si>
  <si>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</si>
  <si>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</si>
  <si>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</si>
  <si>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</si>
  <si>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</si>
  <si>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</si>
  <si>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</si>
  <si>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</si>
  <si>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</si>
  <si>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</si>
  <si>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</si>
  <si>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</si>
  <si>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</si>
  <si>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</si>
  <si>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</si>
  <si>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</si>
  <si>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</si>
  <si>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</si>
  <si>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</si>
  <si>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</si>
  <si>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</si>
  <si>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</si>
  <si>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</si>
  <si>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</si>
  <si>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</si>
  <si>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</si>
  <si>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</si>
  <si>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</si>
  <si>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</si>
  <si>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</si>
  <si>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</si>
  <si>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</si>
  <si>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</si>
  <si>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</si>
  <si>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</si>
  <si>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</si>
  <si>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</si>
  <si>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</si>
  <si>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</si>
  <si>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</si>
  <si>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</si>
  <si>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</si>
  <si>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</si>
  <si>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</si>
  <si>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</si>
  <si>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</si>
  <si>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</si>
  <si>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</si>
  <si>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</si>
  <si>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</si>
  <si>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</si>
  <si>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</si>
  <si>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</si>
  <si>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</si>
  <si>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</si>
  <si>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</si>
  <si>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</si>
  <si>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</si>
  <si>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</si>
  <si>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</si>
  <si>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</si>
  <si>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</si>
  <si>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</si>
  <si>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</si>
  <si>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</si>
  <si>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</si>
  <si>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</si>
  <si>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</si>
  <si>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</si>
  <si>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</si>
  <si>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</si>
  <si>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</si>
  <si>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</si>
  <si>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</si>
  <si>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</si>
  <si>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</si>
  <si>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</si>
  <si>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</si>
  <si>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</si>
  <si>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</si>
  <si>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</si>
  <si>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</si>
  <si>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</si>
  <si>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</si>
  <si>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</si>
  <si>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</si>
  <si>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</si>
  <si>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</si>
  <si>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</si>
  <si>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</si>
  <si>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</si>
  <si>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</si>
  <si>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</si>
  <si>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</si>
  <si>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</si>
  <si>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</si>
  <si>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</si>
  <si>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</si>
  <si>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</si>
  <si>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</si>
  <si>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</si>
  <si>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</si>
  <si>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</si>
  <si>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</si>
  <si>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</si>
  <si>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</si>
  <si>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</si>
  <si>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</si>
  <si>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</si>
  <si>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</si>
  <si>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</si>
  <si>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</si>
  <si>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</si>
  <si>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</si>
  <si>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</si>
  <si>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</si>
  <si>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</si>
  <si>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</si>
  <si>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</si>
  <si>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</si>
  <si>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</si>
  <si>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</si>
  <si>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</si>
  <si>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</si>
  <si>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</si>
  <si>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</si>
  <si>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</si>
  <si>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</si>
  <si>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</si>
  <si>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</si>
  <si>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</si>
  <si>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</si>
  <si>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</si>
  <si>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</si>
  <si>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</si>
  <si>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</si>
  <si>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</si>
  <si>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</si>
  <si>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</si>
  <si>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</si>
  <si>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</si>
  <si>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</si>
  <si>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</si>
  <si>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</si>
  <si>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</si>
  <si>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</si>
  <si>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</si>
  <si>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</si>
  <si>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</si>
  <si>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</si>
  <si>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</si>
  <si>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</si>
  <si>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</si>
  <si>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</si>
  <si>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</si>
  <si>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</si>
  <si>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</si>
  <si>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</si>
  <si>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</si>
  <si>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</si>
  <si>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</si>
  <si>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</si>
  <si>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</si>
  <si>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</si>
  <si>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</si>
  <si>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</si>
  <si>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</si>
  <si>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</si>
  <si>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</si>
  <si>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</si>
  <si>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</si>
  <si>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</si>
  <si>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</si>
  <si>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</si>
  <si>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</si>
  <si>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</si>
  <si>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</si>
  <si>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</si>
  <si>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</si>
  <si>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</si>
  <si>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</si>
  <si>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</si>
  <si>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</si>
  <si>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</si>
  <si>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</si>
  <si>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</si>
  <si>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</si>
  <si>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</si>
  <si>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</si>
  <si>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</si>
  <si>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</si>
  <si>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</si>
  <si>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</si>
  <si>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</si>
  <si>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</si>
  <si>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</si>
  <si>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</si>
  <si>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</si>
  <si>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</si>
  <si>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</si>
  <si>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</si>
  <si>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</si>
  <si>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</si>
  <si>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</si>
  <si>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</si>
  <si>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</si>
  <si>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</si>
  <si>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</si>
  <si>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</si>
  <si>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</si>
  <si>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</si>
  <si>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</si>
  <si>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</si>
  <si>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</si>
  <si>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</si>
  <si>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</si>
  <si>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</si>
  <si>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</si>
  <si>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</si>
  <si>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</si>
  <si>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</si>
  <si>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</si>
  <si>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</si>
  <si>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</si>
  <si>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</si>
  <si>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</si>
  <si>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</si>
  <si>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</si>
  <si>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</si>
  <si>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</si>
  <si>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</si>
  <si>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</si>
  <si>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</si>
  <si>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</si>
  <si>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</si>
  <si>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</si>
  <si>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</si>
  <si>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</si>
  <si>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</si>
  <si>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</si>
  <si>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</si>
  <si>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</si>
  <si>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</si>
  <si>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</si>
  <si>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</si>
  <si>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</si>
  <si>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</si>
  <si>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</si>
  <si>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</si>
  <si>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</si>
  <si>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</si>
  <si>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</si>
  <si>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</si>
  <si>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</si>
  <si>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</si>
  <si>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</si>
  <si>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</si>
  <si>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</si>
  <si>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</si>
  <si>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</si>
  <si>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</si>
  <si>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</si>
  <si>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</si>
  <si>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</si>
  <si>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</si>
  <si>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</si>
  <si>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</si>
  <si>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</si>
  <si>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</si>
  <si>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</si>
  <si>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</si>
  <si>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</si>
  <si>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</si>
  <si>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</si>
  <si>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</si>
  <si>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</si>
  <si>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</si>
  <si>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</si>
  <si>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</si>
  <si>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</si>
  <si>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</si>
  <si>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</si>
  <si>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</si>
  <si>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</si>
  <si>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</si>
  <si>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</si>
  <si>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</si>
  <si>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</si>
  <si>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</si>
  <si>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</si>
  <si>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</si>
  <si>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</si>
  <si>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</si>
  <si>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</si>
  <si>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</si>
  <si>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</si>
  <si>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</si>
  <si>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</si>
  <si>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</si>
  <si>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</si>
  <si>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</si>
  <si>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</si>
  <si>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</si>
  <si>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</si>
  <si>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</si>
  <si>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</si>
  <si>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</si>
  <si>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</si>
  <si>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</si>
  <si>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</si>
  <si>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</si>
  <si>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</si>
  <si>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</si>
  <si>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</si>
  <si>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</si>
  <si>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</si>
  <si>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</si>
  <si>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</si>
  <si>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</si>
  <si>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</si>
  <si>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</si>
  <si>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</si>
  <si>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</si>
  <si>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</si>
  <si>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</si>
  <si>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</si>
  <si>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</si>
  <si>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</si>
  <si>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</si>
  <si>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</si>
  <si>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</si>
  <si>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</si>
  <si>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</si>
  <si>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</si>
  <si>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</si>
  <si>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</si>
  <si>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</si>
  <si>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</si>
  <si>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</si>
  <si>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</si>
  <si>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</si>
  <si>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</si>
  <si>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</si>
  <si>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</si>
  <si>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</si>
  <si>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</si>
  <si>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</si>
  <si>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</si>
  <si>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</si>
  <si>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</si>
  <si>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</si>
  <si>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</si>
  <si>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</si>
  <si>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</si>
  <si>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</si>
  <si>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</si>
  <si>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</si>
  <si>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</si>
  <si>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</si>
  <si>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</si>
  <si>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</si>
  <si>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</si>
  <si>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</si>
  <si>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</si>
  <si>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</si>
  <si>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</si>
  <si>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</si>
  <si>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</si>
  <si>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</si>
  <si>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</si>
  <si>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</si>
  <si>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</si>
  <si>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</si>
  <si>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</si>
  <si>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</si>
  <si>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</si>
  <si>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</si>
  <si>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</si>
  <si>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</si>
  <si>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</si>
  <si>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</si>
  <si>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</si>
  <si>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</si>
  <si>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</si>
  <si>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</si>
  <si>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</si>
  <si>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</si>
  <si>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</si>
  <si>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</si>
  <si>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</si>
  <si>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</si>
  <si>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</si>
  <si>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</si>
  <si>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</si>
  <si>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</si>
  <si>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</si>
  <si>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</si>
  <si>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</si>
  <si>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</si>
  <si>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</si>
  <si>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</si>
  <si>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</si>
  <si>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</si>
  <si>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</si>
  <si>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</si>
  <si>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</si>
  <si>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</si>
  <si>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</si>
  <si>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</si>
  <si>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</si>
  <si>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</si>
  <si>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</si>
  <si>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</si>
  <si>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</si>
  <si>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</si>
  <si>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</si>
  <si>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</si>
  <si>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</si>
  <si>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</si>
  <si>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</si>
  <si>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</si>
  <si>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</si>
  <si>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</si>
  <si>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</si>
  <si>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</si>
  <si>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</si>
  <si>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</si>
  <si>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</si>
  <si>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</si>
  <si>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</si>
  <si>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</si>
  <si>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</si>
  <si>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</si>
  <si>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</si>
  <si>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</si>
  <si>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</si>
  <si>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</si>
  <si>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</si>
  <si>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</si>
  <si>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</si>
  <si>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</si>
  <si>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</si>
  <si>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</si>
  <si>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</si>
  <si>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</si>
  <si>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</si>
  <si>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</si>
  <si>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</si>
  <si>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</si>
  <si>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</si>
  <si>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</si>
  <si>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</si>
  <si>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</si>
  <si>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</si>
  <si>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</si>
  <si>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</si>
  <si>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</si>
  <si>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</si>
  <si>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</si>
  <si>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</si>
  <si>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</si>
  <si>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</si>
  <si>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</si>
  <si>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</si>
  <si>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</si>
  <si>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</si>
  <si>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</si>
  <si>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</si>
  <si>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</si>
  <si>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</si>
  <si>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</si>
  <si>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</si>
  <si>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</si>
  <si>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</si>
  <si>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</si>
  <si>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</si>
  <si>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</si>
  <si>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</si>
  <si>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</si>
  <si>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</si>
  <si>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</si>
  <si>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</si>
  <si>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</si>
  <si>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</si>
  <si>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</si>
  <si>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</si>
  <si>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</si>
  <si>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</si>
  <si>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</si>
  <si>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</si>
  <si>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</si>
  <si>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</si>
  <si>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</si>
  <si>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</si>
  <si>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</si>
  <si>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</si>
  <si>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</si>
  <si>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</si>
  <si>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</si>
  <si>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</si>
  <si>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</si>
  <si>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</si>
  <si>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</si>
  <si>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</si>
  <si>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</si>
  <si>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</si>
  <si>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</si>
  <si>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</si>
  <si>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</si>
  <si>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</si>
  <si>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</si>
  <si>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</si>
  <si>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</si>
  <si>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</si>
  <si>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</si>
  <si>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</si>
  <si>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</si>
  <si>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</si>
  <si>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</si>
  <si>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</si>
  <si>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</si>
  <si>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</si>
  <si>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</si>
  <si>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</si>
  <si>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</si>
  <si>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</si>
  <si>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</si>
  <si>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</si>
  <si>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</si>
  <si>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</si>
  <si>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</si>
  <si>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</si>
  <si>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</si>
  <si>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</si>
  <si>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</si>
  <si>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</si>
  <si>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</si>
  <si>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</si>
  <si>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</si>
  <si>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</si>
  <si>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</si>
  <si>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</si>
  <si>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</si>
  <si>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</si>
  <si>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</si>
  <si>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</si>
  <si>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</si>
  <si>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</si>
  <si>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</si>
  <si>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</si>
  <si>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</si>
  <si>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</si>
  <si>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</si>
  <si>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</si>
  <si>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</si>
  <si>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</si>
  <si>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</si>
  <si>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</si>
  <si>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</si>
  <si>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</si>
  <si>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</si>
  <si>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</si>
  <si>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</si>
  <si>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</si>
  <si>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</si>
  <si>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</si>
  <si>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</si>
  <si>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</si>
  <si>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</si>
  <si>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</si>
  <si>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</si>
  <si>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</si>
  <si>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</si>
  <si>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</si>
  <si>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</si>
  <si>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</si>
  <si>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</si>
  <si>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</si>
  <si>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</si>
  <si>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</si>
  <si>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</si>
  <si>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</si>
  <si>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</si>
  <si>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</si>
  <si>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</si>
  <si>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</si>
  <si>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</si>
  <si>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</si>
  <si>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</si>
  <si>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</si>
  <si>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</si>
  <si>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</si>
  <si>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</si>
  <si>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</si>
  <si>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</si>
  <si>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</si>
  <si>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</si>
  <si>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</si>
  <si>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</si>
  <si>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</si>
  <si>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</si>
  <si>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</si>
  <si>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</si>
  <si>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</si>
  <si>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</si>
  <si>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</si>
  <si>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</si>
  <si>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</si>
  <si>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</si>
  <si>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</si>
  <si>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</si>
  <si>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</si>
  <si>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</si>
  <si>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</si>
  <si>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</si>
  <si>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</si>
  <si>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</si>
  <si>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</si>
  <si>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</si>
  <si>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</si>
  <si>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</si>
  <si>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</si>
  <si>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</si>
  <si>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</si>
  <si>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</si>
  <si>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</si>
  <si>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</si>
  <si>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</si>
  <si>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</si>
  <si>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</si>
  <si>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</si>
  <si>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</si>
  <si>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</si>
  <si>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</si>
  <si>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</si>
  <si>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</si>
  <si>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</si>
  <si>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</si>
  <si>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</si>
  <si>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</si>
  <si>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</si>
  <si>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</si>
  <si>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</si>
  <si>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</si>
  <si>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</si>
  <si>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</si>
  <si>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</si>
  <si>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</si>
  <si>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</si>
  <si>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</si>
  <si>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</si>
  <si>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</si>
  <si>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</si>
  <si>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</si>
  <si>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</si>
  <si>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</si>
  <si>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</si>
  <si>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</si>
  <si>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</si>
  <si>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</si>
  <si>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</si>
  <si>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</si>
  <si>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</si>
  <si>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</si>
  <si>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</si>
  <si>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</si>
  <si>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</si>
  <si>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</si>
  <si>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</si>
  <si>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</si>
  <si>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</si>
  <si>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</si>
  <si>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</si>
  <si>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</si>
  <si>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</si>
  <si>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</si>
  <si>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</si>
  <si>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</si>
  <si>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</si>
  <si>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</si>
  <si>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</si>
  <si>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</si>
  <si>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</si>
  <si>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</si>
  <si>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</si>
  <si>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</si>
  <si>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</si>
  <si>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</si>
  <si>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</si>
  <si>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</si>
  <si>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</si>
  <si>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</si>
  <si>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</si>
  <si>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</si>
  <si>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</si>
  <si>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</si>
  <si>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</si>
  <si>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</si>
  <si>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</si>
  <si>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</si>
  <si>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</si>
  <si>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</si>
  <si>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</si>
  <si>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</si>
  <si>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</si>
  <si>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</si>
  <si>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</si>
  <si>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</si>
  <si>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</si>
  <si>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</si>
  <si>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</si>
  <si>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</si>
  <si>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</si>
  <si>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</si>
  <si>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</si>
  <si>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</si>
  <si>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</si>
  <si>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</si>
  <si>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</si>
  <si>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</si>
  <si>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</si>
  <si>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</si>
  <si>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</si>
  <si>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</si>
  <si>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</si>
  <si>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</si>
  <si>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</si>
  <si>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</si>
  <si>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</si>
  <si>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</si>
  <si>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</si>
  <si>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</si>
  <si>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</si>
  <si>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</si>
  <si>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</si>
  <si>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</si>
  <si>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</si>
  <si>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</si>
  <si>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</si>
  <si>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</si>
  <si>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</si>
  <si>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</si>
  <si>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</si>
  <si>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</si>
  <si>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</si>
  <si>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</si>
  <si>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</si>
  <si>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</si>
  <si>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</si>
  <si>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</si>
  <si>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</si>
  <si>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</si>
  <si>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</si>
  <si>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</si>
  <si>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</si>
  <si>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</si>
  <si>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</si>
  <si>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</si>
  <si>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</si>
  <si>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</si>
  <si>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</si>
  <si>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</si>
  <si>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</si>
  <si>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</si>
  <si>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</si>
  <si>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</si>
  <si>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</si>
  <si>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</si>
  <si>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</si>
  <si>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</si>
  <si>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</si>
  <si>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</si>
  <si>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</si>
  <si>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</si>
  <si>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</si>
  <si>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</si>
  <si>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</si>
  <si>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</si>
  <si>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</si>
  <si>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</si>
  <si>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</si>
  <si>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</si>
  <si>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</si>
  <si>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</si>
  <si>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</si>
  <si>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</si>
  <si>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</si>
  <si>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</si>
  <si>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</si>
  <si>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</si>
  <si>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</si>
  <si>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</si>
  <si>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</si>
  <si>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</si>
  <si>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</si>
  <si>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</si>
  <si>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</si>
  <si>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</si>
  <si>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</si>
  <si>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</si>
  <si>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</si>
  <si>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</si>
  <si>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</si>
  <si>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</si>
  <si>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</si>
  <si>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</si>
  <si>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</si>
  <si>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</si>
  <si>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</si>
  <si>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</si>
  <si>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</si>
  <si>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</si>
  <si>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</si>
  <si>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</si>
  <si>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</si>
  <si>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</si>
  <si>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</si>
  <si>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</si>
  <si>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</si>
  <si>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</si>
  <si>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</si>
  <si>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</si>
  <si>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</si>
  <si>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</si>
  <si>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</si>
  <si>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</si>
  <si>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</si>
  <si>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</si>
  <si>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</si>
  <si>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</si>
  <si>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</si>
  <si>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</si>
  <si>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Central West Pipeline</t>
  </si>
  <si>
    <t>37 080 842 360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</si>
</sst>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xdr:colOff>
      <xdr:row>0</xdr:row>
      <xdr:rowOff>93345</xdr:rowOff>
    </xdr:from>
    <xdr:to>
      <xdr:col>5</xdr:col>
      <xdr:colOff>278130</xdr:colOff>
      <xdr:row>1</xdr:row>
      <xdr:rowOff>283845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 y="93345"/>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 thickBot="1">
      <c r="B11" s="1402"/>
      <c r="C11" s="363"/>
      <c r="D11" s="634"/>
      <c r="E11" s="365"/>
      <c r="S11" s="361"/>
      <c r="T11" s="361"/>
      <c r="U11" s="361"/>
      <c r="V11" s="361"/>
      <c r="W11" s="361"/>
      <c r="X11" s="361"/>
    </row>
    <row r="12" spans="2:28" ht="83.4"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 thickBot="1">
      <c r="B69" s="140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 thickBot="1">
      <c r="B88" s="140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8">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4"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4" thickBot="1">
      <c r="B150" s="435"/>
    </row>
    <row r="151" spans="2:6" ht="1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4"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4"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40.200000000000003"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12"/>
      <c r="C200" s="394"/>
      <c r="D200" s="393"/>
      <c r="F200" s="365"/>
      <c r="N200" s="392"/>
      <c r="P200" s="361"/>
      <c r="Q200" s="361"/>
      <c r="R200" s="361"/>
      <c r="S200" s="361"/>
      <c r="T200" s="361"/>
      <c r="U200" s="361"/>
      <c r="V200" s="361"/>
      <c r="W200" s="361"/>
    </row>
    <row r="201" spans="1:23" ht="27"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 thickBot="1">
      <c r="A203" s="367"/>
      <c r="B203" s="1412"/>
      <c r="C203" s="382"/>
      <c r="F203" s="365"/>
      <c r="P203" s="361"/>
      <c r="Q203" s="361"/>
      <c r="R203" s="361"/>
      <c r="S203" s="361"/>
      <c r="T203" s="361"/>
      <c r="U203" s="361"/>
      <c r="V203" s="361"/>
      <c r="W203" s="361"/>
    </row>
    <row r="204" spans="1:23" ht="1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0" customWidth="1"/>
    <col min="97" max="16384" width="9.10937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Y86"/>
  <sheetViews>
    <sheetView showGridLines="0" zoomScaleNormal="100"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Central West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1085</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1084</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6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6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6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6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6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6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6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6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6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6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6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6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6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6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6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6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600-000010000000}">
      <formula1>150</formula1>
    </dataValidation>
    <dataValidation type="list" allowBlank="1" showInputMessage="1" showErrorMessage="1" promptTitle="Trading Name" prompt="Use drop down to select business name. ABN will auto populate once business name is selected." sqref="C14:H14" xr:uid="{00000000-0002-0000-06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AJ664"/>
  <sheetViews>
    <sheetView showGridLines="0" zoomScale="80" zoomScaleNormal="80"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Central West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1999-00 and Opening Tax Asset Base for 2000-01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v>28.48</v>
      </c>
      <c r="J7" s="284">
        <v>28.48</v>
      </c>
      <c r="K7" s="314">
        <v>80</v>
      </c>
      <c r="L7" s="301">
        <v>80</v>
      </c>
      <c r="M7" s="1257"/>
      <c r="N7" s="1257"/>
      <c r="O7" s="1257"/>
      <c r="P7" s="1257"/>
      <c r="Q7" s="1257"/>
      <c r="R7" s="1257"/>
      <c r="S7" s="1257"/>
      <c r="T7" s="1257"/>
      <c r="U7" s="1257"/>
      <c r="V7" s="1257"/>
      <c r="W7" s="299">
        <f>J7</f>
        <v>28.48</v>
      </c>
      <c r="X7" s="296">
        <v>20</v>
      </c>
      <c r="Y7" s="301">
        <v>20</v>
      </c>
      <c r="Z7" s="207" t="s">
        <v>735</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0</v>
      </c>
      <c r="L17" s="297">
        <v>0</v>
      </c>
      <c r="M17" s="1259"/>
      <c r="N17" s="1259"/>
      <c r="O17" s="1259"/>
      <c r="P17" s="1259"/>
      <c r="Q17" s="1259"/>
      <c r="R17" s="1259"/>
      <c r="S17" s="1259"/>
      <c r="T17" s="1259"/>
      <c r="U17" s="1259"/>
      <c r="V17" s="1259"/>
      <c r="W17" s="300">
        <f t="shared" si="0"/>
        <v>0</v>
      </c>
      <c r="X17" s="1386">
        <v>0</v>
      </c>
      <c r="Y17" s="298">
        <v>0</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7">
        <v>5</v>
      </c>
      <c r="M19" s="1259"/>
      <c r="N19" s="1259"/>
      <c r="O19" s="1259"/>
      <c r="P19" s="1259"/>
      <c r="Q19" s="1259"/>
      <c r="R19" s="1259"/>
      <c r="S19" s="1259"/>
      <c r="T19" s="1259"/>
      <c r="U19" s="1259"/>
      <c r="V19" s="1259"/>
      <c r="W19" s="1259"/>
      <c r="X19" s="1386">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7">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231"/>
      <c r="L21" s="2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28.48</v>
      </c>
      <c r="J57" s="173">
        <f>SUM(J7:J56)</f>
        <v>28.48</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28.48</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1999-00</v>
      </c>
      <c r="H60" s="208" t="str">
        <f>Z7</f>
        <v>2000-01</v>
      </c>
      <c r="I60" s="208" t="str">
        <f>IF(LEN(H60)&gt;4,CONCATENATE(LEFT(H60,4)+1&amp;"-"&amp;IF(H60&gt;"2007-08",,"0")&amp;RIGHT(H60,2)+1),H60+1)</f>
        <v>2001-02</v>
      </c>
      <c r="J60" s="208" t="str">
        <f t="shared" ref="J60:Q60" si="2">IF(LEN(I60)&gt;4,CONCATENATE(LEFT(I60,4)+1&amp;"-"&amp;IF(I60&gt;"2007-08",,"0")&amp;RIGHT(I60,2)+1),I60+1)</f>
        <v>2002-03</v>
      </c>
      <c r="K60" s="208" t="str">
        <f t="shared" si="2"/>
        <v>2003-04</v>
      </c>
      <c r="L60" s="208" t="str">
        <f t="shared" si="2"/>
        <v>2004-05</v>
      </c>
      <c r="M60" s="208" t="str">
        <f t="shared" si="2"/>
        <v>2005-06</v>
      </c>
      <c r="N60" s="208" t="str">
        <f t="shared" si="2"/>
        <v>2006-07</v>
      </c>
      <c r="O60" s="208" t="str">
        <f t="shared" si="2"/>
        <v>2007-08</v>
      </c>
      <c r="P60" s="208" t="str">
        <f t="shared" si="2"/>
        <v>2008-09</v>
      </c>
      <c r="Q60" s="208" t="str">
        <f t="shared" si="2"/>
        <v>2009-10</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0</v>
      </c>
      <c r="J61" s="1262">
        <v>0</v>
      </c>
      <c r="K61" s="1262">
        <v>0</v>
      </c>
      <c r="L61" s="1262">
        <v>2.0527E-2</v>
      </c>
      <c r="M61" s="1262">
        <v>0</v>
      </c>
      <c r="N61" s="1262">
        <v>0</v>
      </c>
      <c r="O61" s="1262">
        <v>0</v>
      </c>
      <c r="P61" s="1262">
        <v>0</v>
      </c>
      <c r="Q61" s="1262">
        <v>0.31096299999999999</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0</v>
      </c>
      <c r="M64" s="1259">
        <v>0.33829799999999999</v>
      </c>
      <c r="N64" s="1259">
        <v>7.1149000000000004E-2</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1.0773E-2</v>
      </c>
      <c r="K66" s="1259">
        <v>0</v>
      </c>
      <c r="L66" s="1259">
        <v>0</v>
      </c>
      <c r="M66" s="1259">
        <v>0</v>
      </c>
      <c r="N66" s="1259">
        <v>0</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0</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0</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6.5684681582114316E-4</v>
      </c>
      <c r="L72" s="1259">
        <v>1.005602784097837E-3</v>
      </c>
      <c r="M72" s="1259">
        <v>1.1586453940480123E-3</v>
      </c>
      <c r="N72" s="1259">
        <v>5.5462335968800508E-3</v>
      </c>
      <c r="O72" s="1259">
        <v>2.8918788857447277E-2</v>
      </c>
      <c r="P72" s="1259">
        <v>2.1196160709983678E-2</v>
      </c>
      <c r="Q72" s="1259">
        <v>1.8904420642423345E-2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2.6855794400000002</v>
      </c>
      <c r="P74" s="1259">
        <v>7.1379999999888243E-5</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0</v>
      </c>
      <c r="I111" s="169">
        <f t="shared" si="3"/>
        <v>0</v>
      </c>
      <c r="J111" s="169">
        <f t="shared" si="3"/>
        <v>1.0773E-2</v>
      </c>
      <c r="K111" s="169">
        <f t="shared" si="3"/>
        <v>6.5684681582114316E-4</v>
      </c>
      <c r="L111" s="169">
        <f t="shared" si="3"/>
        <v>2.1532602784097837E-2</v>
      </c>
      <c r="M111" s="169">
        <f t="shared" si="3"/>
        <v>0.33945664539404802</v>
      </c>
      <c r="N111" s="169">
        <f t="shared" si="3"/>
        <v>7.6695233596880061E-2</v>
      </c>
      <c r="O111" s="169">
        <f t="shared" si="3"/>
        <v>2.7144982288574475</v>
      </c>
      <c r="P111" s="169">
        <f t="shared" si="3"/>
        <v>2.1267540709983566E-2</v>
      </c>
      <c r="Q111" s="169">
        <f t="shared" si="3"/>
        <v>0.32986742064242336</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3.5147475188007014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1999-00</v>
      </c>
      <c r="H114" s="138" t="str">
        <f t="shared" ref="H114:Q114" si="4">H$60</f>
        <v>2000-01</v>
      </c>
      <c r="I114" s="138" t="str">
        <f t="shared" si="4"/>
        <v>2001-02</v>
      </c>
      <c r="J114" s="138" t="str">
        <f t="shared" si="4"/>
        <v>2002-03</v>
      </c>
      <c r="K114" s="138" t="str">
        <f t="shared" si="4"/>
        <v>2003-04</v>
      </c>
      <c r="L114" s="138" t="str">
        <f t="shared" si="4"/>
        <v>2004-05</v>
      </c>
      <c r="M114" s="138" t="str">
        <f t="shared" si="4"/>
        <v>2005-06</v>
      </c>
      <c r="N114" s="138" t="str">
        <f t="shared" si="4"/>
        <v>2006-07</v>
      </c>
      <c r="O114" s="138" t="str">
        <f t="shared" si="4"/>
        <v>2007-08</v>
      </c>
      <c r="P114" s="138" t="str">
        <f t="shared" si="4"/>
        <v>2008-09</v>
      </c>
      <c r="Q114" s="138" t="str">
        <f t="shared" si="4"/>
        <v>2009-10</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c r="I115" s="1262"/>
      <c r="J115" s="1262"/>
      <c r="K115" s="1262"/>
      <c r="L115" s="1262"/>
      <c r="M115" s="1262"/>
      <c r="N115" s="1262"/>
      <c r="O115" s="1262"/>
      <c r="P115" s="1262"/>
      <c r="Q115" s="1262"/>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c r="I116" s="1259"/>
      <c r="J116" s="1259"/>
      <c r="K116" s="1259"/>
      <c r="L116" s="1259"/>
      <c r="M116" s="1259"/>
      <c r="N116" s="1259"/>
      <c r="O116" s="1259"/>
      <c r="P116" s="1259"/>
      <c r="Q116" s="1259"/>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c r="I117" s="1259"/>
      <c r="J117" s="1259"/>
      <c r="K117" s="1259"/>
      <c r="L117" s="1259"/>
      <c r="M117" s="1259"/>
      <c r="N117" s="1259"/>
      <c r="O117" s="1259"/>
      <c r="P117" s="1259"/>
      <c r="Q117" s="1259"/>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c r="I118" s="1259"/>
      <c r="J118" s="1259"/>
      <c r="K118" s="1259"/>
      <c r="L118" s="1259"/>
      <c r="M118" s="1259"/>
      <c r="N118" s="1259"/>
      <c r="O118" s="1259"/>
      <c r="P118" s="1259"/>
      <c r="Q118" s="1259"/>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c r="I119" s="1259"/>
      <c r="J119" s="1259"/>
      <c r="K119" s="1259"/>
      <c r="L119" s="1259"/>
      <c r="M119" s="1259"/>
      <c r="N119" s="1259"/>
      <c r="O119" s="1259"/>
      <c r="P119" s="1259"/>
      <c r="Q119" s="1259"/>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c r="I120" s="1259"/>
      <c r="J120" s="1259"/>
      <c r="K120" s="1259"/>
      <c r="L120" s="1259"/>
      <c r="M120" s="1259"/>
      <c r="N120" s="1259"/>
      <c r="O120" s="1259"/>
      <c r="P120" s="1259"/>
      <c r="Q120" s="1259"/>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c r="I121" s="1259"/>
      <c r="J121" s="1259"/>
      <c r="K121" s="1259"/>
      <c r="L121" s="1259"/>
      <c r="M121" s="1259"/>
      <c r="N121" s="1259"/>
      <c r="O121" s="1259"/>
      <c r="P121" s="1259"/>
      <c r="Q121" s="1259"/>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c r="I122" s="1259"/>
      <c r="J122" s="1259"/>
      <c r="K122" s="1259"/>
      <c r="L122" s="1259"/>
      <c r="M122" s="1259"/>
      <c r="N122" s="1259"/>
      <c r="O122" s="1259"/>
      <c r="P122" s="1259"/>
      <c r="Q122" s="1259"/>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c r="I123" s="1259"/>
      <c r="J123" s="1259"/>
      <c r="K123" s="1259"/>
      <c r="L123" s="1259"/>
      <c r="M123" s="1259"/>
      <c r="N123" s="1259"/>
      <c r="O123" s="1259"/>
      <c r="P123" s="1259"/>
      <c r="Q123" s="1259"/>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c r="I124" s="1259"/>
      <c r="J124" s="1259"/>
      <c r="K124" s="1259"/>
      <c r="L124" s="1259"/>
      <c r="M124" s="1259"/>
      <c r="N124" s="1259"/>
      <c r="O124" s="1259"/>
      <c r="P124" s="1259"/>
      <c r="Q124" s="1259"/>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c r="I125" s="1259"/>
      <c r="J125" s="1259"/>
      <c r="K125" s="1259"/>
      <c r="L125" s="1259"/>
      <c r="M125" s="1259"/>
      <c r="N125" s="1259"/>
      <c r="O125" s="1259"/>
      <c r="P125" s="1259"/>
      <c r="Q125" s="1259"/>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c r="I126" s="1259"/>
      <c r="J126" s="1259"/>
      <c r="K126" s="1259">
        <v>0</v>
      </c>
      <c r="L126" s="1259">
        <v>0</v>
      </c>
      <c r="M126" s="1259">
        <v>0</v>
      </c>
      <c r="N126" s="1259">
        <v>3.1978147054439321E-6</v>
      </c>
      <c r="O126" s="1259">
        <v>7.9240255236014758E-6</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c r="I127" s="1259"/>
      <c r="J127" s="1259"/>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c r="I128" s="1259"/>
      <c r="J128" s="1259"/>
      <c r="K128" s="1259"/>
      <c r="L128" s="1259"/>
      <c r="M128" s="1259"/>
      <c r="N128" s="1259"/>
      <c r="O128" s="1259"/>
      <c r="P128" s="1259"/>
      <c r="Q128" s="1259"/>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3.1978147054439321E-6</v>
      </c>
      <c r="O165" s="169">
        <f t="shared" si="5"/>
        <v>7.9240255236014758E-6</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1.1121840229045409E-5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1999-00)</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1999-00</v>
      </c>
      <c r="H168" s="138" t="str">
        <f t="shared" ref="H168:Q168" si="6">H$60</f>
        <v>2000-01</v>
      </c>
      <c r="I168" s="138" t="str">
        <f t="shared" si="6"/>
        <v>2001-02</v>
      </c>
      <c r="J168" s="138" t="str">
        <f t="shared" si="6"/>
        <v>2002-03</v>
      </c>
      <c r="K168" s="138" t="str">
        <f t="shared" si="6"/>
        <v>2003-04</v>
      </c>
      <c r="L168" s="138" t="str">
        <f t="shared" si="6"/>
        <v>2004-05</v>
      </c>
      <c r="M168" s="138" t="str">
        <f t="shared" si="6"/>
        <v>2005-06</v>
      </c>
      <c r="N168" s="138" t="str">
        <f t="shared" si="6"/>
        <v>2006-07</v>
      </c>
      <c r="O168" s="138" t="str">
        <f t="shared" si="6"/>
        <v>2007-08</v>
      </c>
      <c r="P168" s="138" t="str">
        <f t="shared" si="6"/>
        <v>2008-09</v>
      </c>
      <c r="Q168" s="138" t="str">
        <f t="shared" si="6"/>
        <v>2009-10</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0</v>
      </c>
      <c r="J169" s="1272">
        <f t="shared" si="7"/>
        <v>0</v>
      </c>
      <c r="K169" s="1272">
        <f t="shared" si="7"/>
        <v>0</v>
      </c>
      <c r="L169" s="1272">
        <f t="shared" si="7"/>
        <v>1.7337376381215464E-2</v>
      </c>
      <c r="M169" s="1272">
        <f t="shared" si="7"/>
        <v>0</v>
      </c>
      <c r="N169" s="1272">
        <f t="shared" si="7"/>
        <v>0</v>
      </c>
      <c r="O169" s="1272">
        <f t="shared" si="7"/>
        <v>0</v>
      </c>
      <c r="P169" s="1272">
        <f t="shared" si="7"/>
        <v>0</v>
      </c>
      <c r="Q169" s="1272">
        <f t="shared" si="7"/>
        <v>0.22772919101796402</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0</v>
      </c>
      <c r="M172" s="1274">
        <f t="shared" si="10"/>
        <v>0.27879949730458214</v>
      </c>
      <c r="N172" s="1274">
        <f t="shared" si="10"/>
        <v>5.6393536616979899E-2</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9.5751300872093E-3</v>
      </c>
      <c r="K174" s="1274">
        <f t="shared" si="12"/>
        <v>0</v>
      </c>
      <c r="L174" s="1274">
        <f t="shared" si="12"/>
        <v>0</v>
      </c>
      <c r="M174" s="1274">
        <f t="shared" si="12"/>
        <v>0</v>
      </c>
      <c r="N174" s="1274">
        <f t="shared" si="12"/>
        <v>0</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0</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0</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5.6852346479069912E-4</v>
      </c>
      <c r="L180" s="1274">
        <f t="shared" si="18"/>
        <v>8.4934544540860089E-4</v>
      </c>
      <c r="M180" s="1274">
        <f t="shared" si="18"/>
        <v>9.5486746423229028E-4</v>
      </c>
      <c r="N180" s="1274">
        <f t="shared" si="18"/>
        <v>4.3934755421902415E-3</v>
      </c>
      <c r="O180" s="1274">
        <f t="shared" si="18"/>
        <v>2.244951599329692E-2</v>
      </c>
      <c r="P180" s="1274">
        <f t="shared" si="18"/>
        <v>1.5749030709787386E-2</v>
      </c>
      <c r="Q180" s="1274">
        <f t="shared" si="18"/>
        <v>1.3844375117175897E-2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2.0853737492825397</v>
      </c>
      <c r="P182" s="1274">
        <f t="shared" si="20"/>
        <v>5.3036294046089491E-5</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0</v>
      </c>
      <c r="I219" s="169">
        <f t="shared" si="57"/>
        <v>0</v>
      </c>
      <c r="J219" s="169">
        <f t="shared" si="57"/>
        <v>9.5751300872093E-3</v>
      </c>
      <c r="K219" s="169">
        <f t="shared" si="57"/>
        <v>5.6852346479069912E-4</v>
      </c>
      <c r="L219" s="169">
        <f t="shared" si="57"/>
        <v>1.8186721826624064E-2</v>
      </c>
      <c r="M219" s="169">
        <f t="shared" si="57"/>
        <v>0.27975436476881443</v>
      </c>
      <c r="N219" s="169">
        <f t="shared" si="57"/>
        <v>6.0787012159170137E-2</v>
      </c>
      <c r="O219" s="169">
        <f t="shared" si="57"/>
        <v>2.1078232652758366</v>
      </c>
      <c r="P219" s="169">
        <f t="shared" si="57"/>
        <v>1.5802067003833475E-2</v>
      </c>
      <c r="Q219" s="169">
        <f t="shared" si="57"/>
        <v>0.24157356613513992</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2.7340706507214185</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1999-00</v>
      </c>
      <c r="H222" s="138" t="str">
        <f t="shared" ref="H222:Q222" si="58">H$60</f>
        <v>2000-01</v>
      </c>
      <c r="I222" s="138" t="str">
        <f t="shared" si="58"/>
        <v>2001-02</v>
      </c>
      <c r="J222" s="138" t="str">
        <f t="shared" si="58"/>
        <v>2002-03</v>
      </c>
      <c r="K222" s="138" t="str">
        <f t="shared" si="58"/>
        <v>2003-04</v>
      </c>
      <c r="L222" s="138" t="str">
        <f t="shared" si="58"/>
        <v>2004-05</v>
      </c>
      <c r="M222" s="138" t="str">
        <f t="shared" si="58"/>
        <v>2005-06</v>
      </c>
      <c r="N222" s="138" t="str">
        <f t="shared" si="58"/>
        <v>2006-07</v>
      </c>
      <c r="O222" s="138" t="str">
        <f t="shared" si="58"/>
        <v>2007-08</v>
      </c>
      <c r="P222" s="138" t="str">
        <f t="shared" si="58"/>
        <v>2008-09</v>
      </c>
      <c r="Q222" s="138" t="str">
        <f t="shared" si="58"/>
        <v>2009-10</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0</v>
      </c>
      <c r="J223" s="1262">
        <f t="shared" si="59"/>
        <v>0</v>
      </c>
      <c r="K223" s="1262">
        <f t="shared" si="59"/>
        <v>0</v>
      </c>
      <c r="L223" s="1262">
        <f t="shared" si="59"/>
        <v>2.0527E-2</v>
      </c>
      <c r="M223" s="1262">
        <f t="shared" si="59"/>
        <v>0</v>
      </c>
      <c r="N223" s="1262">
        <f t="shared" si="59"/>
        <v>0</v>
      </c>
      <c r="O223" s="1262">
        <f t="shared" si="59"/>
        <v>0</v>
      </c>
      <c r="P223" s="1262">
        <f t="shared" si="59"/>
        <v>0</v>
      </c>
      <c r="Q223" s="1262">
        <f t="shared" si="59"/>
        <v>0.31096299999999999</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0</v>
      </c>
      <c r="M226" s="1259">
        <f t="shared" si="60"/>
        <v>0.33829799999999999</v>
      </c>
      <c r="N226" s="1259">
        <f t="shared" si="60"/>
        <v>7.1149000000000004E-2</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1.0773E-2</v>
      </c>
      <c r="K228" s="1259">
        <f t="shared" si="60"/>
        <v>0</v>
      </c>
      <c r="L228" s="1259">
        <f t="shared" si="60"/>
        <v>0</v>
      </c>
      <c r="M228" s="1259">
        <f t="shared" si="60"/>
        <v>0</v>
      </c>
      <c r="N228" s="1259">
        <f t="shared" si="60"/>
        <v>0</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0</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0</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6.5684681582114316E-4</v>
      </c>
      <c r="L234" s="1259">
        <f t="shared" si="60"/>
        <v>1.005602784097837E-3</v>
      </c>
      <c r="M234" s="1259">
        <f t="shared" si="60"/>
        <v>1.1586453940480123E-3</v>
      </c>
      <c r="N234" s="1259">
        <f t="shared" si="60"/>
        <v>5.5462335968800508E-3</v>
      </c>
      <c r="O234" s="1259">
        <f t="shared" si="60"/>
        <v>2.8918788857447277E-2</v>
      </c>
      <c r="P234" s="1259">
        <f t="shared" si="60"/>
        <v>2.1196160709983678E-2</v>
      </c>
      <c r="Q234" s="1259">
        <f t="shared" si="60"/>
        <v>1.8904420642423345E-2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2.6855794400000002</v>
      </c>
      <c r="P236" s="1259">
        <f t="shared" si="60"/>
        <v>7.1379999999888243E-5</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0</v>
      </c>
      <c r="I273" s="169">
        <f t="shared" si="61"/>
        <v>0</v>
      </c>
      <c r="J273" s="169">
        <f t="shared" si="61"/>
        <v>1.0773E-2</v>
      </c>
      <c r="K273" s="169">
        <f t="shared" si="61"/>
        <v>6.5684681582114316E-4</v>
      </c>
      <c r="L273" s="169">
        <f t="shared" si="61"/>
        <v>2.1532602784097837E-2</v>
      </c>
      <c r="M273" s="169">
        <f t="shared" si="61"/>
        <v>0.33945664539404802</v>
      </c>
      <c r="N273" s="169">
        <f t="shared" si="61"/>
        <v>7.6695233596880061E-2</v>
      </c>
      <c r="O273" s="169">
        <f t="shared" si="61"/>
        <v>2.7144982288574475</v>
      </c>
      <c r="P273" s="169">
        <f t="shared" si="61"/>
        <v>2.1267540709983566E-2</v>
      </c>
      <c r="Q273" s="169">
        <f t="shared" si="61"/>
        <v>0.32986742064242336</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3.5147475188007014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1999-00</v>
      </c>
      <c r="H276" s="138" t="str">
        <f t="shared" ref="H276:Q276" si="62">H$60</f>
        <v>2000-01</v>
      </c>
      <c r="I276" s="138" t="str">
        <f t="shared" si="62"/>
        <v>2001-02</v>
      </c>
      <c r="J276" s="138" t="str">
        <f t="shared" si="62"/>
        <v>2002-03</v>
      </c>
      <c r="K276" s="138" t="str">
        <f t="shared" si="62"/>
        <v>2003-04</v>
      </c>
      <c r="L276" s="138" t="str">
        <f t="shared" si="62"/>
        <v>2004-05</v>
      </c>
      <c r="M276" s="138" t="str">
        <f t="shared" si="62"/>
        <v>2005-06</v>
      </c>
      <c r="N276" s="138" t="str">
        <f t="shared" si="62"/>
        <v>2006-07</v>
      </c>
      <c r="O276" s="138" t="str">
        <f t="shared" si="62"/>
        <v>2007-08</v>
      </c>
      <c r="P276" s="138" t="str">
        <f t="shared" si="62"/>
        <v>2008-09</v>
      </c>
      <c r="Q276" s="138" t="str">
        <f t="shared" si="62"/>
        <v>2009-10</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3.1978147054439321E-6</v>
      </c>
      <c r="O288" s="1259">
        <f t="shared" si="64"/>
        <v>7.9240255236014758E-6</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3.1978147054439321E-6</v>
      </c>
      <c r="O327" s="169">
        <f t="shared" si="65"/>
        <v>7.9240255236014758E-6</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1.1121840229045409E-5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1999-00)</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1999-00</v>
      </c>
      <c r="H330" s="138" t="str">
        <f t="shared" ref="H330:Q330" si="66">H$60</f>
        <v>2000-01</v>
      </c>
      <c r="I330" s="138" t="str">
        <f t="shared" si="66"/>
        <v>2001-02</v>
      </c>
      <c r="J330" s="138" t="str">
        <f t="shared" si="66"/>
        <v>2002-03</v>
      </c>
      <c r="K330" s="138" t="str">
        <f t="shared" si="66"/>
        <v>2003-04</v>
      </c>
      <c r="L330" s="138" t="str">
        <f t="shared" si="66"/>
        <v>2004-05</v>
      </c>
      <c r="M330" s="138" t="str">
        <f t="shared" si="66"/>
        <v>2005-06</v>
      </c>
      <c r="N330" s="138" t="str">
        <f t="shared" si="66"/>
        <v>2006-07</v>
      </c>
      <c r="O330" s="138" t="str">
        <f t="shared" si="66"/>
        <v>2007-08</v>
      </c>
      <c r="P330" s="138" t="str">
        <f t="shared" si="66"/>
        <v>2008-09</v>
      </c>
      <c r="Q330" s="138" t="str">
        <f t="shared" si="66"/>
        <v>2009-10</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0</v>
      </c>
      <c r="J331" s="1277">
        <f t="shared" si="67"/>
        <v>0</v>
      </c>
      <c r="K331" s="1277">
        <f t="shared" si="67"/>
        <v>0</v>
      </c>
      <c r="L331" s="1277">
        <f t="shared" si="67"/>
        <v>1.7337376381215464E-2</v>
      </c>
      <c r="M331" s="1277">
        <f t="shared" si="67"/>
        <v>0</v>
      </c>
      <c r="N331" s="1277">
        <f t="shared" si="67"/>
        <v>0</v>
      </c>
      <c r="O331" s="1277">
        <f t="shared" si="67"/>
        <v>0</v>
      </c>
      <c r="P331" s="1277">
        <f t="shared" si="67"/>
        <v>0</v>
      </c>
      <c r="Q331" s="1277">
        <f t="shared" si="67"/>
        <v>0.22772919101796402</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0</v>
      </c>
      <c r="M334" s="1279">
        <f t="shared" si="70"/>
        <v>0.27879949730458214</v>
      </c>
      <c r="N334" s="1279">
        <f t="shared" si="70"/>
        <v>5.6393536616979899E-2</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9.5751300872093E-3</v>
      </c>
      <c r="K336" s="1279">
        <f t="shared" si="72"/>
        <v>0</v>
      </c>
      <c r="L336" s="1279">
        <f t="shared" si="72"/>
        <v>0</v>
      </c>
      <c r="M336" s="1279">
        <f t="shared" si="72"/>
        <v>0</v>
      </c>
      <c r="N336" s="1279">
        <f t="shared" si="72"/>
        <v>0</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0</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0</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5.6852346479069912E-4</v>
      </c>
      <c r="L342" s="1279">
        <f t="shared" si="78"/>
        <v>8.4934544540860089E-4</v>
      </c>
      <c r="M342" s="1279">
        <f t="shared" si="78"/>
        <v>9.5486746423229028E-4</v>
      </c>
      <c r="N342" s="1279">
        <f t="shared" si="78"/>
        <v>4.3934755421902415E-3</v>
      </c>
      <c r="O342" s="1279">
        <f t="shared" si="78"/>
        <v>2.244951599329692E-2</v>
      </c>
      <c r="P342" s="1279">
        <f t="shared" si="78"/>
        <v>1.5749030709787386E-2</v>
      </c>
      <c r="Q342" s="1279">
        <f t="shared" si="78"/>
        <v>1.3844375117175897E-2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2.0853737492825397</v>
      </c>
      <c r="P344" s="1279">
        <f t="shared" si="80"/>
        <v>5.3036294046089491E-5</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0</v>
      </c>
      <c r="I381" s="169">
        <f t="shared" si="117"/>
        <v>0</v>
      </c>
      <c r="J381" s="169">
        <f t="shared" si="117"/>
        <v>9.5751300872093E-3</v>
      </c>
      <c r="K381" s="169">
        <f t="shared" si="117"/>
        <v>5.6852346479069912E-4</v>
      </c>
      <c r="L381" s="169">
        <f t="shared" si="117"/>
        <v>1.8186721826624064E-2</v>
      </c>
      <c r="M381" s="169">
        <f t="shared" si="117"/>
        <v>0.27975436476881443</v>
      </c>
      <c r="N381" s="169">
        <f t="shared" si="117"/>
        <v>6.0787012159170137E-2</v>
      </c>
      <c r="O381" s="169">
        <f t="shared" si="117"/>
        <v>2.1078232652758366</v>
      </c>
      <c r="P381" s="169">
        <f t="shared" si="117"/>
        <v>1.5802067003833475E-2</v>
      </c>
      <c r="Q381" s="169">
        <f t="shared" si="117"/>
        <v>0.24157356613513992</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2.7340706507214185</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1999-00</v>
      </c>
      <c r="H384" s="103" t="str">
        <f t="shared" ref="H384:Q384" si="118">H$60</f>
        <v>2000-01</v>
      </c>
      <c r="I384" s="103" t="str">
        <f t="shared" si="118"/>
        <v>2001-02</v>
      </c>
      <c r="J384" s="103" t="str">
        <f t="shared" si="118"/>
        <v>2002-03</v>
      </c>
      <c r="K384" s="103" t="str">
        <f t="shared" si="118"/>
        <v>2003-04</v>
      </c>
      <c r="L384" s="103" t="str">
        <f t="shared" si="118"/>
        <v>2004-05</v>
      </c>
      <c r="M384" s="103" t="str">
        <f t="shared" si="118"/>
        <v>2005-06</v>
      </c>
      <c r="N384" s="103" t="str">
        <f t="shared" si="118"/>
        <v>2006-07</v>
      </c>
      <c r="O384" s="103" t="str">
        <f t="shared" si="118"/>
        <v>2007-08</v>
      </c>
      <c r="P384" s="103" t="str">
        <f t="shared" si="118"/>
        <v>2008-09</v>
      </c>
      <c r="Q384" s="103" t="str">
        <f t="shared" si="118"/>
        <v>2009-10</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3.1888798037612576E-2</v>
      </c>
      <c r="H385" s="81">
        <f>H582/100</f>
        <v>6.0221870047543646E-2</v>
      </c>
      <c r="I385" s="81">
        <f>I588/100</f>
        <v>2.8400597907324299E-2</v>
      </c>
      <c r="J385" s="81">
        <f>J595/100</f>
        <v>2.6889534883721034E-2</v>
      </c>
      <c r="K385" s="81">
        <f>K602/100</f>
        <v>2.4769992922859085E-2</v>
      </c>
      <c r="L385" s="81">
        <f>L608/100</f>
        <v>2.4861878453038555E-2</v>
      </c>
      <c r="M385" s="129">
        <f>M615/100</f>
        <v>3.9757412398921943E-2</v>
      </c>
      <c r="N385" s="130">
        <f>N622/100</f>
        <v>2.0738820479585085E-2</v>
      </c>
      <c r="O385" s="130">
        <f>O628/100</f>
        <v>4.5079365079365052E-2</v>
      </c>
      <c r="P385" s="130">
        <f>P634/100</f>
        <v>1.4580801944106936E-2</v>
      </c>
      <c r="Q385" s="130">
        <f>Q640/100</f>
        <v>3.0538922155688653E-2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1.0318887980376126</v>
      </c>
      <c r="I386" s="67">
        <f t="shared" ref="I386:Q386" si="119">H386*(1+H385)</f>
        <v>1.0940310711365497</v>
      </c>
      <c r="J386" s="67">
        <f t="shared" si="119"/>
        <v>1.1251022076860182</v>
      </c>
      <c r="K386" s="67">
        <f t="shared" si="119"/>
        <v>1.155355682747343</v>
      </c>
      <c r="L386" s="67">
        <f t="shared" si="119"/>
        <v>1.1839738348323798</v>
      </c>
      <c r="M386" s="67">
        <f t="shared" si="119"/>
        <v>1.2134096484055603</v>
      </c>
      <c r="N386" s="67">
        <f t="shared" si="119"/>
        <v>1.261651676206051</v>
      </c>
      <c r="O386" s="67">
        <f>N386*(1+N385)</f>
        <v>1.287816843826656</v>
      </c>
      <c r="P386" s="67">
        <f t="shared" si="119"/>
        <v>1.3458708094848735</v>
      </c>
      <c r="Q386" s="67">
        <f t="shared" si="119"/>
        <v>1.3654946852003274</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2.8400000000000002E-2</v>
      </c>
      <c r="H387" s="289">
        <v>2.8400000000000002E-2</v>
      </c>
      <c r="I387" s="289">
        <v>2.8400000000000002E-2</v>
      </c>
      <c r="J387" s="289">
        <v>2.8400000000000002E-2</v>
      </c>
      <c r="K387" s="289">
        <v>2.8400000000000002E-2</v>
      </c>
      <c r="L387" s="289">
        <v>2.8400000000000002E-2</v>
      </c>
      <c r="M387" s="289">
        <v>2.8400000000000002E-2</v>
      </c>
      <c r="N387" s="289">
        <v>2.8400000000000002E-2</v>
      </c>
      <c r="O387" s="289">
        <v>2.8400000000000002E-2</v>
      </c>
      <c r="P387" s="289">
        <v>2.8400000000000002E-2</v>
      </c>
      <c r="Q387" s="289">
        <v>2.8400000000000002E-2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1.0284</v>
      </c>
      <c r="I388" s="67">
        <f t="shared" ref="I388:Q388" si="120">H388*(1+I387)</f>
        <v>1.05760656</v>
      </c>
      <c r="J388" s="67">
        <f t="shared" si="120"/>
        <v>1.087642586304</v>
      </c>
      <c r="K388" s="67">
        <f t="shared" si="120"/>
        <v>1.1185316357550337</v>
      </c>
      <c r="L388" s="67">
        <f t="shared" si="120"/>
        <v>1.1502979342104767</v>
      </c>
      <c r="M388" s="67">
        <f t="shared" si="120"/>
        <v>1.1829663955420542</v>
      </c>
      <c r="N388" s="67">
        <f t="shared" si="120"/>
        <v>1.2165626411754484</v>
      </c>
      <c r="O388" s="67">
        <f>N388*(1+O387)</f>
        <v>1.2511130201848311</v>
      </c>
      <c r="P388" s="67">
        <f t="shared" si="120"/>
        <v>1.2866446299580803</v>
      </c>
      <c r="Q388" s="67">
        <f t="shared" si="120"/>
        <v>1.3231853374488898</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0.1055</v>
      </c>
      <c r="H390" s="81">
        <v>0.1055</v>
      </c>
      <c r="I390" s="81">
        <v>0.1055</v>
      </c>
      <c r="J390" s="81">
        <v>0.1055</v>
      </c>
      <c r="K390" s="81">
        <v>0.1055</v>
      </c>
      <c r="L390" s="81">
        <v>0.1055</v>
      </c>
      <c r="M390" s="81">
        <v>0.1055</v>
      </c>
      <c r="N390" s="81">
        <v>0.1055</v>
      </c>
      <c r="O390" s="81">
        <v>0.1055</v>
      </c>
      <c r="P390" s="81">
        <v>0.1055</v>
      </c>
      <c r="Q390" s="81">
        <v>0.1055</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7.4970828471411899E-2</v>
      </c>
      <c r="H391" s="25">
        <f t="shared" si="121"/>
        <v>7.4970828471411899E-2</v>
      </c>
      <c r="I391" s="243">
        <f t="shared" si="121"/>
        <v>7.4970828471411899E-2</v>
      </c>
      <c r="J391" s="243">
        <f t="shared" si="121"/>
        <v>7.4970828471411899E-2</v>
      </c>
      <c r="K391" s="243">
        <f t="shared" si="121"/>
        <v>7.4970828471411899E-2</v>
      </c>
      <c r="L391" s="243">
        <f t="shared" si="121"/>
        <v>7.4970828471411899E-2</v>
      </c>
      <c r="M391" s="243">
        <f t="shared" si="121"/>
        <v>7.4970828471411899E-2</v>
      </c>
      <c r="N391" s="243">
        <f t="shared" si="121"/>
        <v>7.4970828471411899E-2</v>
      </c>
      <c r="O391" s="243">
        <f t="shared" si="121"/>
        <v>7.4970828471411899E-2</v>
      </c>
      <c r="P391" s="243">
        <f t="shared" si="121"/>
        <v>7.4970828471411899E-2</v>
      </c>
      <c r="Q391" s="243">
        <f t="shared" si="121"/>
        <v>7.4970828471411899E-2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0.10925035611686185</v>
      </c>
      <c r="H392" s="25">
        <f t="shared" si="122"/>
        <v>0.13970758200851763</v>
      </c>
      <c r="I392" s="243">
        <f t="shared" si="122"/>
        <v>0.10550064273293169</v>
      </c>
      <c r="J392" s="243">
        <f t="shared" si="122"/>
        <v>0.10387629406257637</v>
      </c>
      <c r="K392" s="243">
        <f t="shared" si="122"/>
        <v>0.10159784828492868</v>
      </c>
      <c r="L392" s="243">
        <f t="shared" si="122"/>
        <v>0.10169662254943024</v>
      </c>
      <c r="M392" s="243">
        <f t="shared" si="122"/>
        <v>0.11770888701576054</v>
      </c>
      <c r="N392" s="243">
        <f t="shared" si="122"/>
        <v>9.7264455503871305E-2</v>
      </c>
      <c r="O392" s="243">
        <f t="shared" si="122"/>
        <v>0.12342983089774218</v>
      </c>
      <c r="P392" s="243">
        <f t="shared" si="122"/>
        <v>9.0644765217046119E-2</v>
      </c>
      <c r="Q392" s="243">
        <f t="shared" si="122"/>
        <v>0.10779927892173657</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2000-01</v>
      </c>
      <c r="I401" s="138" t="str">
        <f t="shared" si="123"/>
        <v>2001-02</v>
      </c>
      <c r="J401" s="138" t="str">
        <f t="shared" si="123"/>
        <v>2002-03</v>
      </c>
      <c r="K401" s="138" t="str">
        <f t="shared" si="123"/>
        <v>2003-04</v>
      </c>
      <c r="L401" s="138" t="str">
        <f t="shared" si="123"/>
        <v>2004-05</v>
      </c>
      <c r="M401" s="138" t="str">
        <f t="shared" si="123"/>
        <v>2005-06</v>
      </c>
      <c r="N401" s="138" t="str">
        <f t="shared" si="123"/>
        <v>2006-07</v>
      </c>
      <c r="O401" s="138" t="str">
        <f t="shared" si="123"/>
        <v>2007-08</v>
      </c>
      <c r="P401" s="138" t="str">
        <f t="shared" si="123"/>
        <v>2008-09</v>
      </c>
      <c r="Q401" s="138" t="str">
        <f t="shared" si="123"/>
        <v>2009-10</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2000-01</v>
      </c>
      <c r="I460" s="286" t="str">
        <f t="shared" si="125"/>
        <v>2001-02</v>
      </c>
      <c r="J460" s="286" t="str">
        <f t="shared" si="125"/>
        <v>2002-03</v>
      </c>
      <c r="K460" s="286" t="str">
        <f t="shared" si="125"/>
        <v>2003-04</v>
      </c>
      <c r="L460" s="286" t="str">
        <f t="shared" si="125"/>
        <v>2004-05</v>
      </c>
      <c r="M460" s="286" t="str">
        <f t="shared" si="125"/>
        <v>2005-06</v>
      </c>
      <c r="N460" s="286" t="str">
        <f t="shared" si="125"/>
        <v>2006-07</v>
      </c>
      <c r="O460" s="286" t="str">
        <f t="shared" si="125"/>
        <v>2007-08</v>
      </c>
      <c r="P460" s="286" t="str">
        <f t="shared" si="125"/>
        <v>2008-09</v>
      </c>
      <c r="Q460" s="286" t="str">
        <f t="shared" si="125"/>
        <v>2009-10</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89" t="str">
        <f>"Forecast Final Year ("&amp;IF(LEN($Z$7)&gt;4,CONCATENATE(LEFT($Z$7,4)+($AA$7-1)&amp;"-"&amp;RIGHT($Z$7,2)+($AA$7-1)),$Z$7+($AA$7-1))&amp;") Asset Adjustments ($m Nominal)"</f>
        <v>Forecast Final Year (2009-10)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7" t="s">
        <v>1081</v>
      </c>
      <c r="G568" s="1388"/>
      <c r="H568" s="340"/>
    </row>
    <row r="569" spans="1:36">
      <c r="E569" s="1387"/>
      <c r="G569" s="1388"/>
      <c r="H569" s="340"/>
    </row>
    <row r="570" spans="1:36">
      <c r="E570" s="1389" t="s">
        <v>26</v>
      </c>
      <c r="G570" s="1388"/>
      <c r="H570" s="340"/>
    </row>
    <row r="571" spans="1:36">
      <c r="E571" s="1387"/>
      <c r="G571" s="1388"/>
      <c r="H571" s="340"/>
    </row>
    <row r="572" spans="1:36">
      <c r="E572" s="1387" t="s">
        <v>1082</v>
      </c>
      <c r="G572" s="1388"/>
      <c r="H572" s="340"/>
    </row>
    <row r="573" spans="1:36">
      <c r="E573" s="1390">
        <v>36312</v>
      </c>
      <c r="G573" s="170">
        <v>122.3</v>
      </c>
    </row>
    <row r="574" spans="1:36">
      <c r="E574" s="1390">
        <v>36678</v>
      </c>
      <c r="G574" s="170">
        <v>126.2</v>
      </c>
    </row>
    <row r="575" spans="1:36">
      <c r="E575" s="1391"/>
    </row>
    <row r="576" spans="1:36" ht="13.8" thickBot="1">
      <c r="E576" s="1387" t="s">
        <v>1083</v>
      </c>
      <c r="G576" s="1392">
        <f>((G574/G573)-1)*100</f>
        <v>3.1888798037612576</v>
      </c>
    </row>
    <row r="577" spans="5:20" ht="13.8" thickTop="1">
      <c r="E577" s="1387"/>
      <c r="G577" s="1388"/>
      <c r="H577" s="340"/>
    </row>
    <row r="578" spans="5:20">
      <c r="E578" s="1387" t="s">
        <v>1082</v>
      </c>
      <c r="G578" s="1388"/>
      <c r="H578" s="340"/>
    </row>
    <row r="579" spans="5:20">
      <c r="E579" s="1390">
        <f>E574</f>
        <v>36678</v>
      </c>
      <c r="H579" s="170">
        <f>G574</f>
        <v>126.2</v>
      </c>
    </row>
    <row r="580" spans="5:20">
      <c r="E580" s="1390">
        <v>37043</v>
      </c>
      <c r="H580" s="170">
        <v>133.80000000000001</v>
      </c>
    </row>
    <row r="581" spans="5:20">
      <c r="E581" s="1391"/>
    </row>
    <row r="582" spans="5:20" ht="13.8" thickBot="1">
      <c r="E582" s="1387" t="s">
        <v>1083</v>
      </c>
      <c r="H582" s="1392">
        <f>((H580/H579)-1)*100</f>
        <v>6.0221870047543646</v>
      </c>
    </row>
    <row r="583" spans="5:20" ht="13.8" thickTop="1">
      <c r="E583" s="1387"/>
      <c r="H583" s="1388"/>
    </row>
    <row r="584" spans="5:20">
      <c r="E584" s="1387" t="s">
        <v>1082</v>
      </c>
      <c r="G584" s="1388"/>
      <c r="H584" s="340"/>
    </row>
    <row r="585" spans="5:20">
      <c r="E585" s="1390">
        <f>E580</f>
        <v>37043</v>
      </c>
      <c r="I585" s="170">
        <f>H580</f>
        <v>133.80000000000001</v>
      </c>
      <c r="J585" s="1388"/>
      <c r="K585" s="340"/>
      <c r="R585" s="202"/>
      <c r="S585" s="202"/>
      <c r="T585" s="202"/>
    </row>
    <row r="586" spans="5:20">
      <c r="E586" s="1390">
        <v>37408</v>
      </c>
      <c r="I586" s="170">
        <v>137.6</v>
      </c>
      <c r="J586" s="1388"/>
      <c r="K586" s="340"/>
      <c r="R586" s="202"/>
      <c r="S586" s="202"/>
      <c r="T586" s="202"/>
    </row>
    <row r="587" spans="5:20">
      <c r="E587" s="1391"/>
      <c r="J587" s="1388"/>
      <c r="K587" s="340"/>
      <c r="R587" s="202"/>
      <c r="S587" s="202"/>
      <c r="T587" s="202"/>
    </row>
    <row r="588" spans="5:20" ht="13.8" thickBot="1">
      <c r="E588" s="1387" t="s">
        <v>1083</v>
      </c>
      <c r="I588" s="1392">
        <f>((I586/I585)-1)*100</f>
        <v>2.8400597907324299</v>
      </c>
      <c r="J588" s="1388"/>
      <c r="K588" s="340"/>
      <c r="R588" s="202"/>
      <c r="S588" s="202"/>
      <c r="T588" s="202"/>
    </row>
    <row r="589" spans="5:20" ht="13.8" thickTop="1">
      <c r="J589" s="1388"/>
      <c r="K589" s="340"/>
      <c r="R589" s="202"/>
      <c r="S589" s="202"/>
      <c r="T589" s="202"/>
    </row>
    <row r="590" spans="5:20">
      <c r="J590" s="1388"/>
      <c r="K590" s="340"/>
      <c r="R590" s="202"/>
      <c r="S590" s="202"/>
      <c r="T590" s="202"/>
    </row>
    <row r="591" spans="5:20">
      <c r="E591" s="1393" t="s">
        <v>1082</v>
      </c>
      <c r="I591" s="1394"/>
      <c r="J591" s="1395"/>
      <c r="K591" s="340"/>
      <c r="R591" s="202"/>
      <c r="S591" s="202"/>
      <c r="T591" s="202"/>
    </row>
    <row r="592" spans="5:20">
      <c r="E592" s="1390">
        <f>E586</f>
        <v>37408</v>
      </c>
      <c r="I592" s="1394"/>
      <c r="J592" s="1394">
        <f>I586</f>
        <v>137.6</v>
      </c>
      <c r="R592" s="202"/>
      <c r="S592" s="202"/>
      <c r="T592" s="202"/>
    </row>
    <row r="593" spans="5:20">
      <c r="E593" s="1390">
        <v>37773</v>
      </c>
      <c r="I593" s="1394"/>
      <c r="J593" s="1394">
        <v>141.30000000000001</v>
      </c>
      <c r="R593" s="202"/>
      <c r="S593" s="202"/>
      <c r="T593" s="202"/>
    </row>
    <row r="594" spans="5:20">
      <c r="J594" s="1388"/>
      <c r="R594" s="202"/>
      <c r="S594" s="202"/>
      <c r="T594" s="202"/>
    </row>
    <row r="595" spans="5:20" ht="13.8" thickBot="1">
      <c r="E595" s="1387" t="s">
        <v>1083</v>
      </c>
      <c r="J595" s="1392">
        <f>((J593/J592)-1)*100</f>
        <v>2.6889534883721034</v>
      </c>
      <c r="R595" s="202"/>
      <c r="S595" s="202"/>
      <c r="T595" s="202"/>
    </row>
    <row r="596" spans="5:20" ht="13.8" thickTop="1">
      <c r="J596" s="1388"/>
      <c r="R596" s="202"/>
      <c r="S596" s="202"/>
      <c r="T596" s="202"/>
    </row>
    <row r="597" spans="5:20">
      <c r="J597" s="1388"/>
      <c r="K597" s="340"/>
      <c r="R597" s="202"/>
      <c r="S597" s="202"/>
      <c r="T597" s="202"/>
    </row>
    <row r="598" spans="5:20">
      <c r="E598" s="1396" t="s">
        <v>1082</v>
      </c>
      <c r="I598" s="1397"/>
      <c r="J598" s="1398"/>
      <c r="K598" s="1397"/>
      <c r="R598" s="202"/>
      <c r="S598" s="202"/>
      <c r="T598" s="202"/>
    </row>
    <row r="599" spans="5:20">
      <c r="E599" s="1399">
        <f>E593</f>
        <v>37773</v>
      </c>
      <c r="I599" s="1397"/>
      <c r="J599" s="1398"/>
      <c r="K599" s="1397">
        <f>J593</f>
        <v>141.30000000000001</v>
      </c>
      <c r="R599" s="202"/>
      <c r="S599" s="202"/>
      <c r="T599" s="202"/>
    </row>
    <row r="600" spans="5:20">
      <c r="E600" s="1390">
        <v>38139</v>
      </c>
      <c r="I600" s="1397"/>
      <c r="J600" s="1398"/>
      <c r="K600" s="1397">
        <v>144.80000000000001</v>
      </c>
      <c r="R600" s="202"/>
      <c r="S600" s="202"/>
      <c r="T600" s="202"/>
    </row>
    <row r="601" spans="5:20">
      <c r="E601" s="1397"/>
      <c r="I601" s="1397"/>
      <c r="J601" s="1398"/>
      <c r="K601" s="1397"/>
      <c r="R601" s="202"/>
      <c r="S601" s="202"/>
      <c r="T601" s="202"/>
    </row>
    <row r="602" spans="5:20" ht="13.8" thickBot="1">
      <c r="E602" s="1396" t="s">
        <v>1083</v>
      </c>
      <c r="I602" s="1397"/>
      <c r="J602" s="1398"/>
      <c r="K602" s="1392">
        <f>((K600/K599)-1)*100</f>
        <v>2.4769992922859085</v>
      </c>
      <c r="R602" s="202"/>
      <c r="S602" s="202"/>
      <c r="T602" s="202"/>
    </row>
    <row r="603" spans="5:20" ht="13.8" thickTop="1">
      <c r="J603" s="1388"/>
      <c r="R603" s="202"/>
      <c r="S603" s="202"/>
      <c r="T603" s="202"/>
    </row>
    <row r="604" spans="5:20">
      <c r="E604" s="1396" t="s">
        <v>1082</v>
      </c>
      <c r="I604" s="1397"/>
      <c r="J604" s="1398"/>
      <c r="K604" s="1397"/>
      <c r="R604" s="202"/>
      <c r="S604" s="202"/>
      <c r="T604" s="202"/>
    </row>
    <row r="605" spans="5:20">
      <c r="E605" s="1399">
        <f>E600</f>
        <v>38139</v>
      </c>
      <c r="I605" s="1397"/>
      <c r="J605" s="1398"/>
      <c r="K605" s="340"/>
      <c r="L605" s="1397">
        <f>K600</f>
        <v>144.80000000000001</v>
      </c>
      <c r="R605" s="202"/>
      <c r="S605" s="202"/>
      <c r="T605" s="202"/>
    </row>
    <row r="606" spans="5:20">
      <c r="E606" s="1399">
        <v>38504</v>
      </c>
      <c r="I606" s="1397"/>
      <c r="J606" s="1398"/>
      <c r="K606" s="340"/>
      <c r="L606" s="1397">
        <v>148.4</v>
      </c>
      <c r="R606" s="202"/>
      <c r="S606" s="202"/>
      <c r="T606" s="202"/>
    </row>
    <row r="607" spans="5:20">
      <c r="E607" s="1397"/>
      <c r="I607" s="1397"/>
      <c r="J607" s="1398"/>
      <c r="K607" s="340"/>
      <c r="L607" s="1397"/>
      <c r="R607" s="202"/>
      <c r="S607" s="202"/>
      <c r="T607" s="202"/>
    </row>
    <row r="608" spans="5:20" ht="13.8" thickBot="1">
      <c r="E608" s="1396" t="s">
        <v>1083</v>
      </c>
      <c r="I608" s="1397"/>
      <c r="J608" s="1398"/>
      <c r="K608" s="340"/>
      <c r="L608" s="1392">
        <f>((L606/L605)-1)*100</f>
        <v>2.4861878453038555</v>
      </c>
      <c r="R608" s="202"/>
      <c r="S608" s="202"/>
      <c r="T608" s="202"/>
    </row>
    <row r="609" spans="5:20" ht="13.8" thickTop="1">
      <c r="J609" s="1388"/>
      <c r="K609" s="340"/>
      <c r="R609" s="202"/>
      <c r="S609" s="202"/>
      <c r="T609" s="202"/>
    </row>
    <row r="610" spans="5:20">
      <c r="J610" s="1388"/>
      <c r="K610" s="340"/>
      <c r="R610" s="202"/>
      <c r="S610" s="202"/>
      <c r="T610" s="202"/>
    </row>
    <row r="611" spans="5:20">
      <c r="E611" s="1396" t="s">
        <v>1082</v>
      </c>
      <c r="I611" s="1397"/>
      <c r="J611" s="1398"/>
      <c r="K611" s="1397"/>
      <c r="R611" s="202"/>
      <c r="S611" s="202"/>
      <c r="T611" s="202"/>
    </row>
    <row r="612" spans="5:20">
      <c r="E612" s="1399">
        <f>E606</f>
        <v>38504</v>
      </c>
      <c r="I612" s="1397"/>
      <c r="J612" s="1398"/>
      <c r="K612" s="340"/>
      <c r="M612" s="1397">
        <f>L606</f>
        <v>148.4</v>
      </c>
      <c r="R612" s="202"/>
      <c r="S612" s="202"/>
      <c r="T612" s="202"/>
    </row>
    <row r="613" spans="5:20">
      <c r="E613" s="1399">
        <v>38869</v>
      </c>
      <c r="I613" s="1397"/>
      <c r="J613" s="1398"/>
      <c r="K613" s="340"/>
      <c r="M613" s="1397">
        <v>154.30000000000001</v>
      </c>
      <c r="R613" s="202"/>
      <c r="S613" s="202"/>
      <c r="T613" s="202"/>
    </row>
    <row r="614" spans="5:20">
      <c r="E614" s="1397"/>
      <c r="I614" s="1397"/>
      <c r="J614" s="1398"/>
      <c r="K614" s="340"/>
      <c r="M614" s="1397"/>
      <c r="R614" s="202"/>
      <c r="S614" s="202"/>
      <c r="T614" s="202"/>
    </row>
    <row r="615" spans="5:20" ht="13.8" thickBot="1">
      <c r="E615" s="1396" t="s">
        <v>1083</v>
      </c>
      <c r="I615" s="1397"/>
      <c r="J615" s="1398"/>
      <c r="K615" s="340"/>
      <c r="M615" s="1392">
        <f>((M613/M612)-1)*100</f>
        <v>3.9757412398921943</v>
      </c>
      <c r="R615" s="202"/>
      <c r="S615" s="202"/>
      <c r="T615" s="202"/>
    </row>
    <row r="616" spans="5:20" ht="13.8" thickTop="1">
      <c r="J616" s="1388"/>
      <c r="K616" s="340"/>
      <c r="R616" s="202"/>
      <c r="S616" s="202"/>
      <c r="T616" s="202"/>
    </row>
    <row r="617" spans="5:20">
      <c r="J617" s="1388"/>
      <c r="K617" s="340"/>
      <c r="R617" s="202"/>
      <c r="S617" s="202"/>
      <c r="T617" s="202"/>
    </row>
    <row r="618" spans="5:20">
      <c r="E618" s="1396" t="s">
        <v>1082</v>
      </c>
      <c r="I618" s="1397"/>
      <c r="J618" s="1398"/>
      <c r="K618" s="1397"/>
      <c r="R618" s="202"/>
      <c r="S618" s="202"/>
      <c r="T618" s="202"/>
    </row>
    <row r="619" spans="5:20">
      <c r="E619" s="1399">
        <f>E613</f>
        <v>38869</v>
      </c>
      <c r="I619" s="1397"/>
      <c r="J619" s="1398"/>
      <c r="K619" s="340"/>
      <c r="N619" s="1397">
        <f>M613</f>
        <v>154.30000000000001</v>
      </c>
      <c r="R619" s="202"/>
      <c r="S619" s="202"/>
      <c r="T619" s="202"/>
    </row>
    <row r="620" spans="5:20">
      <c r="E620" s="1399">
        <v>39234</v>
      </c>
      <c r="I620" s="1397"/>
      <c r="J620" s="1398"/>
      <c r="K620" s="340"/>
      <c r="N620" s="1397">
        <v>157.5</v>
      </c>
      <c r="R620" s="202"/>
      <c r="S620" s="202"/>
      <c r="T620" s="202"/>
    </row>
    <row r="621" spans="5:20">
      <c r="E621" s="1397"/>
      <c r="I621" s="1397"/>
      <c r="J621" s="1398"/>
      <c r="K621" s="340"/>
      <c r="N621" s="1397"/>
      <c r="R621" s="202"/>
      <c r="S621" s="202"/>
      <c r="T621" s="202"/>
    </row>
    <row r="622" spans="5:20" ht="13.8" thickBot="1">
      <c r="E622" s="1396" t="s">
        <v>1083</v>
      </c>
      <c r="I622" s="1397"/>
      <c r="J622" s="1398"/>
      <c r="K622" s="340"/>
      <c r="N622" s="1392">
        <f>((N620/N619)-1)*100</f>
        <v>2.0738820479585085</v>
      </c>
      <c r="R622" s="202"/>
      <c r="S622" s="202"/>
      <c r="T622" s="202"/>
    </row>
    <row r="623" spans="5:20" ht="13.8" thickTop="1">
      <c r="J623" s="1388"/>
      <c r="K623" s="340"/>
      <c r="R623" s="202"/>
      <c r="S623" s="202"/>
      <c r="T623" s="202"/>
    </row>
    <row r="624" spans="5:20">
      <c r="E624" s="1396" t="s">
        <v>1082</v>
      </c>
      <c r="I624" s="1397"/>
      <c r="J624" s="1398"/>
      <c r="K624" s="1397"/>
      <c r="R624" s="202"/>
      <c r="S624" s="202"/>
      <c r="T624" s="202"/>
    </row>
    <row r="625" spans="5:20">
      <c r="E625" s="1399">
        <f>E620</f>
        <v>39234</v>
      </c>
      <c r="I625" s="1397"/>
      <c r="J625" s="1398"/>
      <c r="K625" s="340"/>
      <c r="O625" s="1397">
        <f>N620</f>
        <v>157.5</v>
      </c>
      <c r="R625" s="202"/>
      <c r="S625" s="202"/>
      <c r="T625" s="202"/>
    </row>
    <row r="626" spans="5:20">
      <c r="E626" s="1399">
        <v>39600</v>
      </c>
      <c r="I626" s="1397"/>
      <c r="J626" s="1398"/>
      <c r="K626" s="340"/>
      <c r="O626" s="1397">
        <v>164.6</v>
      </c>
      <c r="R626" s="202"/>
      <c r="S626" s="202"/>
      <c r="T626" s="202"/>
    </row>
    <row r="627" spans="5:20">
      <c r="E627" s="1397"/>
      <c r="I627" s="1397"/>
      <c r="J627" s="1398"/>
      <c r="K627" s="340"/>
      <c r="O627" s="1397"/>
      <c r="R627" s="202"/>
      <c r="S627" s="202"/>
      <c r="T627" s="202"/>
    </row>
    <row r="628" spans="5:20" ht="13.8" thickBot="1">
      <c r="E628" s="1396" t="s">
        <v>1083</v>
      </c>
      <c r="I628" s="1397"/>
      <c r="J628" s="1398"/>
      <c r="K628" s="340"/>
      <c r="O628" s="1392">
        <f>((O626/O625)-1)*100</f>
        <v>4.5079365079365052</v>
      </c>
      <c r="R628" s="202"/>
      <c r="S628" s="202"/>
      <c r="T628" s="202"/>
    </row>
    <row r="629" spans="5:20" ht="13.8" thickTop="1">
      <c r="J629" s="1388"/>
      <c r="K629" s="340"/>
      <c r="R629" s="202"/>
      <c r="S629" s="202"/>
      <c r="T629" s="202"/>
    </row>
    <row r="630" spans="5:20">
      <c r="E630" s="1396" t="s">
        <v>1082</v>
      </c>
      <c r="I630" s="1397"/>
      <c r="J630" s="1398"/>
      <c r="K630" s="1397"/>
      <c r="R630" s="202"/>
      <c r="S630" s="202"/>
      <c r="T630" s="202"/>
    </row>
    <row r="631" spans="5:20">
      <c r="E631" s="1399">
        <f>E626</f>
        <v>39600</v>
      </c>
      <c r="I631" s="1397"/>
      <c r="J631" s="1398"/>
      <c r="K631" s="340"/>
      <c r="P631" s="1397">
        <f>O626</f>
        <v>164.6</v>
      </c>
      <c r="R631" s="202"/>
      <c r="S631" s="202"/>
      <c r="T631" s="202"/>
    </row>
    <row r="632" spans="5:20">
      <c r="E632" s="1399">
        <v>39965</v>
      </c>
      <c r="I632" s="1397"/>
      <c r="J632" s="1398"/>
      <c r="K632" s="340"/>
      <c r="P632" s="1397">
        <v>167</v>
      </c>
      <c r="R632" s="202"/>
      <c r="S632" s="202"/>
      <c r="T632" s="202"/>
    </row>
    <row r="633" spans="5:20">
      <c r="E633" s="1397"/>
      <c r="I633" s="1397"/>
      <c r="J633" s="1398"/>
      <c r="K633" s="340"/>
      <c r="P633" s="1397"/>
      <c r="R633" s="202"/>
      <c r="S633" s="202"/>
      <c r="T633" s="202"/>
    </row>
    <row r="634" spans="5:20" ht="13.8" thickBot="1">
      <c r="E634" s="1396" t="s">
        <v>1083</v>
      </c>
      <c r="I634" s="1397"/>
      <c r="J634" s="1398"/>
      <c r="K634" s="340"/>
      <c r="P634" s="1392">
        <f>((P632/P631)-1)*100</f>
        <v>1.4580801944106936</v>
      </c>
      <c r="R634" s="202"/>
      <c r="S634" s="202"/>
      <c r="T634" s="202"/>
    </row>
    <row r="635" spans="5:20" ht="13.8" thickTop="1">
      <c r="J635" s="1388"/>
      <c r="K635" s="340"/>
      <c r="R635" s="202"/>
      <c r="S635" s="202"/>
      <c r="T635" s="202"/>
    </row>
    <row r="636" spans="5:20">
      <c r="E636" s="1396" t="s">
        <v>1082</v>
      </c>
      <c r="I636" s="1397"/>
      <c r="J636" s="1398"/>
      <c r="K636" s="1397"/>
      <c r="R636" s="202"/>
      <c r="S636" s="202"/>
      <c r="T636" s="202"/>
    </row>
    <row r="637" spans="5:20">
      <c r="E637" s="1399">
        <f>E632</f>
        <v>39965</v>
      </c>
      <c r="I637" s="1397"/>
      <c r="J637" s="1398"/>
      <c r="K637" s="340"/>
      <c r="Q637" s="1397">
        <f>P632</f>
        <v>167</v>
      </c>
      <c r="R637" s="202"/>
      <c r="S637" s="202"/>
      <c r="T637" s="202"/>
    </row>
    <row r="638" spans="5:20">
      <c r="E638" s="1399">
        <v>40330</v>
      </c>
      <c r="I638" s="1397"/>
      <c r="J638" s="1398"/>
      <c r="K638" s="340"/>
      <c r="Q638" s="1397">
        <v>172.1</v>
      </c>
      <c r="R638" s="202"/>
      <c r="S638" s="202"/>
      <c r="T638" s="202"/>
    </row>
    <row r="639" spans="5:20">
      <c r="E639" s="1397"/>
      <c r="I639" s="1397"/>
      <c r="J639" s="1398"/>
      <c r="K639" s="340"/>
      <c r="Q639" s="1397"/>
      <c r="R639" s="202"/>
      <c r="S639" s="202"/>
      <c r="T639" s="202"/>
    </row>
    <row r="640" spans="5:20" ht="13.8" thickBot="1">
      <c r="E640" s="1396" t="s">
        <v>1083</v>
      </c>
      <c r="I640" s="1397"/>
      <c r="J640" s="1398"/>
      <c r="K640" s="340"/>
      <c r="Q640" s="1392">
        <f>((Q638/Q637)-1)*100</f>
        <v>3.0538922155688653</v>
      </c>
      <c r="R640" s="202"/>
      <c r="S640" s="202"/>
      <c r="T640" s="202"/>
    </row>
    <row r="641" spans="5:20" ht="13.8" thickTop="1">
      <c r="J641" s="1388"/>
      <c r="K641" s="340"/>
      <c r="R641" s="202"/>
      <c r="S641" s="202"/>
      <c r="T641" s="202"/>
    </row>
    <row r="642" spans="5:20">
      <c r="J642" s="1388"/>
      <c r="K642" s="340"/>
      <c r="R642" s="202"/>
      <c r="S642" s="202"/>
      <c r="T642" s="202"/>
    </row>
    <row r="643" spans="5:20">
      <c r="E643" s="1396"/>
      <c r="I643" s="1397"/>
      <c r="J643" s="1398"/>
      <c r="K643" s="1397"/>
      <c r="R643" s="202"/>
      <c r="S643" s="202"/>
      <c r="T643" s="202"/>
    </row>
    <row r="644" spans="5:20">
      <c r="E644" s="1399"/>
      <c r="I644" s="1397"/>
      <c r="J644" s="1398"/>
      <c r="K644" s="340"/>
      <c r="R644" s="1400"/>
      <c r="S644" s="202"/>
      <c r="T644" s="202"/>
    </row>
    <row r="645" spans="5:20">
      <c r="E645" s="1399"/>
      <c r="I645" s="1397"/>
      <c r="J645" s="1398"/>
      <c r="K645" s="340"/>
      <c r="R645" s="1400"/>
      <c r="S645" s="202"/>
      <c r="T645" s="202"/>
    </row>
    <row r="646" spans="5:20">
      <c r="E646" s="1397"/>
      <c r="I646" s="1397"/>
      <c r="J646" s="1398"/>
      <c r="K646" s="340"/>
      <c r="R646" s="1400"/>
      <c r="S646" s="202"/>
      <c r="T646" s="202"/>
    </row>
    <row r="647" spans="5:20">
      <c r="E647" s="1396"/>
      <c r="I647" s="1397"/>
      <c r="J647" s="1398"/>
      <c r="K647" s="340"/>
      <c r="R647" s="1401"/>
      <c r="S647" s="202"/>
      <c r="T647" s="202"/>
    </row>
    <row r="648" spans="5:20">
      <c r="J648" s="1388"/>
      <c r="K648" s="340"/>
      <c r="R648" s="202"/>
      <c r="S648" s="202"/>
      <c r="T648" s="202"/>
    </row>
    <row r="649" spans="5:20">
      <c r="E649" s="1396"/>
      <c r="I649" s="1397"/>
      <c r="J649" s="1398"/>
      <c r="K649" s="1397"/>
      <c r="R649" s="202"/>
      <c r="S649" s="202"/>
      <c r="T649" s="202"/>
    </row>
    <row r="650" spans="5:20">
      <c r="E650" s="1399"/>
      <c r="I650" s="1397"/>
      <c r="J650" s="1398"/>
      <c r="K650" s="340"/>
      <c r="R650" s="202"/>
      <c r="S650" s="1400"/>
      <c r="T650" s="202"/>
    </row>
    <row r="651" spans="5:20">
      <c r="E651" s="1399"/>
      <c r="I651" s="1397"/>
      <c r="J651" s="1398"/>
      <c r="K651" s="340"/>
      <c r="R651" s="202"/>
      <c r="S651" s="1400"/>
      <c r="T651" s="202"/>
    </row>
    <row r="652" spans="5:20">
      <c r="E652" s="1397"/>
      <c r="I652" s="1397"/>
      <c r="J652" s="1398"/>
      <c r="K652" s="340"/>
      <c r="R652" s="202"/>
      <c r="S652" s="1400"/>
      <c r="T652" s="202"/>
    </row>
    <row r="653" spans="5:20">
      <c r="E653" s="1396"/>
      <c r="I653" s="1397"/>
      <c r="J653" s="1398"/>
      <c r="K653" s="340"/>
      <c r="R653" s="202"/>
      <c r="S653" s="1401"/>
      <c r="T653" s="202"/>
    </row>
    <row r="654" spans="5:20">
      <c r="J654" s="1388"/>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xr:uid="{00000000-0002-0000-0500-000000000000}">
      <formula1>AND(K7&lt;&gt;"",OR(K7="n/a",AND(K7&gt;0,K7&lt;=100)))</formula1>
    </dataValidation>
    <dataValidation type="list" allowBlank="1" showInputMessage="1" showErrorMessage="1" sqref="E456" xr:uid="{00000000-0002-0000-0500-000001000000}">
      <formula1>$G$455:$G$456</formula1>
    </dataValidation>
    <dataValidation type="list" allowBlank="1" showInputMessage="1" showErrorMessage="1" sqref="E396" xr:uid="{00000000-0002-0000-0500-000002000000}">
      <formula1>$G$395:$G$397</formula1>
    </dataValidation>
    <dataValidation type="custom" allowBlank="1" showInputMessage="1" showErrorMessage="1" error="Invalid input, please try again." sqref="K7:K20" xr:uid="{00000000-0002-0000-05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Central West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3.1888798037612576E-2</v>
      </c>
      <c r="H6" s="243">
        <f>'RFM input'!H$385</f>
        <v>6.0221870047543646E-2</v>
      </c>
      <c r="I6" s="250">
        <f>'RFM input'!I$385</f>
        <v>2.8400597907324299E-2</v>
      </c>
      <c r="J6" s="243">
        <f>'RFM input'!J$385</f>
        <v>2.6889534883721034E-2</v>
      </c>
      <c r="K6" s="243">
        <f>'RFM input'!K$385</f>
        <v>2.4769992922859085E-2</v>
      </c>
      <c r="L6" s="243">
        <f>'RFM input'!L$385</f>
        <v>2.4861878453038555E-2</v>
      </c>
      <c r="M6" s="243">
        <f>'RFM input'!M$385</f>
        <v>3.9757412398921943E-2</v>
      </c>
      <c r="N6" s="243">
        <f>'RFM input'!N$385</f>
        <v>2.0738820479585085E-2</v>
      </c>
      <c r="O6" s="243">
        <f>'RFM input'!O$385</f>
        <v>4.5079365079365052E-2</v>
      </c>
      <c r="P6" s="243">
        <f>'RFM input'!P$385</f>
        <v>1.4580801944106936E-2</v>
      </c>
      <c r="Q6" s="243">
        <f>'RFM input'!Q$385</f>
        <v>3.0538922155688653E-2</v>
      </c>
      <c r="R6" s="25"/>
      <c r="S6" s="34"/>
      <c r="T6" s="25"/>
      <c r="U6" s="25"/>
      <c r="V6" s="25"/>
      <c r="W6" s="25"/>
      <c r="X6" s="25"/>
      <c r="Y6" s="25"/>
      <c r="Z6" s="25"/>
    </row>
    <row r="7" spans="1:26" ht="12" customHeight="1">
      <c r="A7" s="3"/>
      <c r="B7" s="212" t="s">
        <v>41</v>
      </c>
      <c r="C7" s="170"/>
      <c r="D7" s="243"/>
      <c r="E7" s="170"/>
      <c r="F7" s="251"/>
      <c r="G7" s="249">
        <f>'RFM input'!G$386</f>
        <v>1</v>
      </c>
      <c r="H7" s="251">
        <f>'RFM input'!H$386</f>
        <v>1.0318887980376126</v>
      </c>
      <c r="I7" s="251">
        <f>'RFM input'!I$386</f>
        <v>1.0940310711365497</v>
      </c>
      <c r="J7" s="251">
        <f>'RFM input'!J$386</f>
        <v>1.1251022076860182</v>
      </c>
      <c r="K7" s="251">
        <f>'RFM input'!K$386</f>
        <v>1.155355682747343</v>
      </c>
      <c r="L7" s="251">
        <f>'RFM input'!L$386</f>
        <v>1.1839738348323798</v>
      </c>
      <c r="M7" s="251">
        <f>'RFM input'!M$386</f>
        <v>1.2134096484055603</v>
      </c>
      <c r="N7" s="251">
        <f>'RFM input'!N$386</f>
        <v>1.261651676206051</v>
      </c>
      <c r="O7" s="251">
        <f>'RFM input'!O$386</f>
        <v>1.287816843826656</v>
      </c>
      <c r="P7" s="251">
        <f>'RFM input'!P$386</f>
        <v>1.3458708094848735</v>
      </c>
      <c r="Q7" s="251">
        <f>'RFM input'!Q$386</f>
        <v>1.3654946852003274</v>
      </c>
      <c r="R7" s="25"/>
      <c r="S7" s="34"/>
      <c r="T7" s="25"/>
      <c r="U7" s="25"/>
      <c r="V7" s="25"/>
      <c r="W7" s="25"/>
      <c r="X7" s="25"/>
      <c r="Y7" s="25"/>
      <c r="Z7" s="25"/>
    </row>
    <row r="8" spans="1:26">
      <c r="A8" s="3"/>
      <c r="B8" s="70" t="s">
        <v>45</v>
      </c>
      <c r="C8" s="3"/>
      <c r="D8" s="3"/>
      <c r="E8" s="3"/>
      <c r="F8" s="252"/>
      <c r="G8" s="346"/>
      <c r="H8" s="252">
        <f>vanilla1</f>
        <v>0.13970758200851763</v>
      </c>
      <c r="I8" s="253">
        <f>vanilla2</f>
        <v>0.10550064273293169</v>
      </c>
      <c r="J8" s="253">
        <f>vanilla3</f>
        <v>0.10387629406257637</v>
      </c>
      <c r="K8" s="253">
        <f>vanilla4</f>
        <v>0.10159784828492868</v>
      </c>
      <c r="L8" s="253">
        <f>vanilla5</f>
        <v>0.10169662254943024</v>
      </c>
      <c r="M8" s="253">
        <f>vanilla6</f>
        <v>0.11770888701576054</v>
      </c>
      <c r="N8" s="253">
        <f>vanilla7</f>
        <v>9.7264455503871305E-2</v>
      </c>
      <c r="O8" s="253">
        <f>vanilla8</f>
        <v>0.12342983089774218</v>
      </c>
      <c r="P8" s="253">
        <f>vanilla9</f>
        <v>9.0644765217046119E-2</v>
      </c>
      <c r="Q8" s="253">
        <f>vanilla10</f>
        <v>0.10779927892173657</v>
      </c>
      <c r="R8" s="69"/>
      <c r="S8" s="34"/>
      <c r="T8" s="100"/>
      <c r="U8" s="100"/>
      <c r="V8" s="100"/>
      <c r="W8" s="100"/>
      <c r="X8" s="100"/>
      <c r="Y8" s="100"/>
      <c r="Z8" s="100"/>
    </row>
    <row r="9" spans="1:26">
      <c r="A9" s="3"/>
      <c r="B9" s="254" t="s">
        <v>28</v>
      </c>
      <c r="C9" s="170"/>
      <c r="D9" s="170"/>
      <c r="E9" s="170"/>
      <c r="F9" s="252"/>
      <c r="G9" s="346"/>
      <c r="H9" s="252">
        <f>'RFM input'!H$391</f>
        <v>7.4970828471411899E-2</v>
      </c>
      <c r="I9" s="252">
        <f>'RFM input'!I$391</f>
        <v>7.4970828471411899E-2</v>
      </c>
      <c r="J9" s="252">
        <f>'RFM input'!J$391</f>
        <v>7.4970828471411899E-2</v>
      </c>
      <c r="K9" s="252">
        <f>'RFM input'!K$391</f>
        <v>7.4970828471411899E-2</v>
      </c>
      <c r="L9" s="252">
        <f>'RFM input'!L$391</f>
        <v>7.4970828471411899E-2</v>
      </c>
      <c r="M9" s="252">
        <f>'RFM input'!M$391</f>
        <v>7.4970828471411899E-2</v>
      </c>
      <c r="N9" s="252">
        <f>'RFM input'!N$391</f>
        <v>7.4970828471411899E-2</v>
      </c>
      <c r="O9" s="252">
        <f>'RFM input'!O$391</f>
        <v>7.4970828471411899E-2</v>
      </c>
      <c r="P9" s="252">
        <f>'RFM input'!P$391</f>
        <v>7.4970828471411899E-2</v>
      </c>
      <c r="Q9" s="252">
        <f>'RFM input'!Q$391</f>
        <v>7.4970828471411899E-2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Central West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3.1888798037612576E-2</v>
      </c>
      <c r="H6" s="12">
        <f>'RFM input'!H385</f>
        <v>6.0221870047543646E-2</v>
      </c>
      <c r="I6" s="12">
        <f>'RFM input'!I385</f>
        <v>2.8400597907324299E-2</v>
      </c>
      <c r="J6" s="12">
        <f>'RFM input'!J385</f>
        <v>2.6889534883721034E-2</v>
      </c>
      <c r="K6" s="12">
        <f>'RFM input'!K385</f>
        <v>2.4769992922859085E-2</v>
      </c>
      <c r="L6" s="12">
        <f>'RFM input'!L385</f>
        <v>2.4861878453038555E-2</v>
      </c>
      <c r="M6" s="12">
        <f>'RFM input'!M385</f>
        <v>3.9757412398921943E-2</v>
      </c>
      <c r="N6" s="12">
        <f>'RFM input'!N385</f>
        <v>2.0738820479585085E-2</v>
      </c>
      <c r="O6" s="12">
        <f>'RFM input'!O385</f>
        <v>4.5079365079365052E-2</v>
      </c>
      <c r="P6" s="12">
        <f>'RFM input'!P385</f>
        <v>1.4580801944106936E-2</v>
      </c>
      <c r="Q6" s="12">
        <f>'RFM input'!Q385</f>
        <v>3.0538922155688653E-2</v>
      </c>
      <c r="R6" s="12"/>
      <c r="S6" s="61"/>
      <c r="T6" s="61"/>
      <c r="U6" s="61"/>
      <c r="V6" s="61"/>
      <c r="W6" s="61"/>
      <c r="X6" s="61"/>
      <c r="Y6" s="61"/>
      <c r="Z6" s="61"/>
    </row>
    <row r="7" spans="1:26">
      <c r="A7" s="3"/>
      <c r="B7" s="3"/>
      <c r="C7" s="3" t="s">
        <v>41</v>
      </c>
      <c r="D7" s="3"/>
      <c r="E7" s="3"/>
      <c r="F7" s="3"/>
      <c r="G7" s="128">
        <f>'RFM input'!G386</f>
        <v>1</v>
      </c>
      <c r="H7" s="135">
        <f>'RFM input'!H386</f>
        <v>1.0318887980376126</v>
      </c>
      <c r="I7" s="136">
        <f>'RFM input'!I386</f>
        <v>1.0940310711365497</v>
      </c>
      <c r="J7" s="136">
        <f>'RFM input'!J386</f>
        <v>1.1251022076860182</v>
      </c>
      <c r="K7" s="136">
        <f>'RFM input'!K386</f>
        <v>1.155355682747343</v>
      </c>
      <c r="L7" s="136">
        <f>'RFM input'!L386</f>
        <v>1.1839738348323798</v>
      </c>
      <c r="M7" s="136">
        <f>'RFM input'!M386</f>
        <v>1.2134096484055603</v>
      </c>
      <c r="N7" s="136">
        <f>'RFM input'!N386</f>
        <v>1.261651676206051</v>
      </c>
      <c r="O7" s="136">
        <f>'RFM input'!O386</f>
        <v>1.287816843826656</v>
      </c>
      <c r="P7" s="136">
        <f>'RFM input'!P386</f>
        <v>1.3458708094848735</v>
      </c>
      <c r="Q7" s="136">
        <f>'RFM input'!Q386</f>
        <v>1.3654946852003274</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1999-00)</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0</v>
      </c>
      <c r="I11" s="1267">
        <f t="shared" ref="I11:Q11" si="1">SUM(I12:I61)</f>
        <v>0</v>
      </c>
      <c r="J11" s="1267">
        <f t="shared" si="1"/>
        <v>1.0060159965159248E-2</v>
      </c>
      <c r="K11" s="1267">
        <f t="shared" si="1"/>
        <v>5.9670535260911519E-4</v>
      </c>
      <c r="L11" s="1267">
        <f t="shared" si="1"/>
        <v>1.9089099125164308E-2</v>
      </c>
      <c r="M11" s="1267">
        <f t="shared" si="1"/>
        <v>0.29576121605035127</v>
      </c>
      <c r="N11" s="1267">
        <f t="shared" si="1"/>
        <v>6.3674633321280177E-2</v>
      </c>
      <c r="O11" s="1267">
        <f t="shared" si="1"/>
        <v>2.234123463091183</v>
      </c>
      <c r="P11" s="1267">
        <f t="shared" si="1"/>
        <v>1.6502721043602033E-2</v>
      </c>
      <c r="Q11" s="1267">
        <f t="shared" si="1"/>
        <v>0.25426111638532606</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0</v>
      </c>
      <c r="J12" s="1295">
        <f>'RFM input'!J169*(1+vanilla3)^0.5</f>
        <v>0</v>
      </c>
      <c r="K12" s="1295">
        <f>'RFM input'!K169*(1+vanilla4)^0.5</f>
        <v>0</v>
      </c>
      <c r="L12" s="1295">
        <f>'RFM input'!L169*(1+vanilla5)^0.5</f>
        <v>1.8197611392879506E-2</v>
      </c>
      <c r="M12" s="1295">
        <f>'RFM input'!M169*(1+vanilla6)^0.5</f>
        <v>0</v>
      </c>
      <c r="N12" s="1295">
        <f>'RFM input'!N169*(1+vanilla7)^0.5</f>
        <v>0</v>
      </c>
      <c r="O12" s="1295">
        <f>'RFM input'!O169*(1+vanilla8)^0.5</f>
        <v>0</v>
      </c>
      <c r="P12" s="1295">
        <f>'RFM input'!P169*(1+vanilla9)^0.5</f>
        <v>0</v>
      </c>
      <c r="Q12" s="1295">
        <f>'RFM input'!Q169*(1+vanilla10)^0.5</f>
        <v>0.2396896285803185</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0</v>
      </c>
      <c r="M15" s="1295">
        <f>'RFM input'!M172*(1+vanilla6)^0.5</f>
        <v>0.29475171343679368</v>
      </c>
      <c r="N15" s="1295">
        <f>'RFM input'!N172*(1+vanilla7)^0.5</f>
        <v>5.9072450482905985E-2</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1.0060159965159248E-2</v>
      </c>
      <c r="K17" s="1295">
        <f>'RFM input'!K174*(1+vanilla4)^0.5</f>
        <v>0</v>
      </c>
      <c r="L17" s="1295">
        <f>'RFM input'!L174*(1+vanilla5)^0.5</f>
        <v>0</v>
      </c>
      <c r="M17" s="1295">
        <f>'RFM input'!M174*(1+vanilla6)^0.5</f>
        <v>0</v>
      </c>
      <c r="N17" s="1295">
        <f>'RFM input'!N174*(1+vanilla7)^0.5</f>
        <v>0</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0</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0</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5.9670535260911519E-4</v>
      </c>
      <c r="L23" s="1295">
        <f>'RFM input'!L180*(1+vanilla5)^0.5</f>
        <v>8.9148773228480273E-4</v>
      </c>
      <c r="M23" s="1295">
        <f>'RFM input'!M180*(1+vanilla6)^0.5</f>
        <v>1.0095026135575754E-3</v>
      </c>
      <c r="N23" s="1295">
        <f>'RFM input'!N180*(1+vanilla7)^0.5</f>
        <v>4.6021828383741928E-3</v>
      </c>
      <c r="O23" s="1295">
        <f>'RFM input'!O180*(1+vanilla8)^0.5</f>
        <v>2.3794684896934166E-2</v>
      </c>
      <c r="P23" s="1295">
        <f>'RFM input'!P180*(1+vanilla9)^0.5</f>
        <v>1.6447333152535836E-2</v>
      </c>
      <c r="Q23" s="1295">
        <f>'RFM input'!Q180*(1+vanilla10)^0.5</f>
        <v>1.4571487805007534E-2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2.2103287781942487</v>
      </c>
      <c r="P25" s="1295">
        <f>'RFM input'!P182*(1+vanilla9)^0.5</f>
        <v>5.5387891066196473E-5</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0</v>
      </c>
      <c r="I63" s="1267">
        <f t="shared" ref="I63:Q63" si="2">SUM(I64:I113)</f>
        <v>0</v>
      </c>
      <c r="J63" s="1267">
        <f t="shared" si="2"/>
        <v>1.0060159965159248E-2</v>
      </c>
      <c r="K63" s="1267">
        <f t="shared" si="2"/>
        <v>5.9670535260911519E-4</v>
      </c>
      <c r="L63" s="1267">
        <f t="shared" si="2"/>
        <v>1.9089099125164308E-2</v>
      </c>
      <c r="M63" s="1267">
        <f t="shared" si="2"/>
        <v>0.29576121605035127</v>
      </c>
      <c r="N63" s="1267">
        <f t="shared" si="2"/>
        <v>6.3674633321280177E-2</v>
      </c>
      <c r="O63" s="1267">
        <f t="shared" si="2"/>
        <v>2.234123463091183</v>
      </c>
      <c r="P63" s="1267">
        <f t="shared" si="2"/>
        <v>1.6502721043602033E-2</v>
      </c>
      <c r="Q63" s="1267">
        <f t="shared" si="2"/>
        <v>0.25426111638532606</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0</v>
      </c>
      <c r="J64" s="1295">
        <f>'RFM input'!J331*(1+vanilla3)^0.5</f>
        <v>0</v>
      </c>
      <c r="K64" s="1295">
        <f>'RFM input'!K331*(1+vanilla4)^0.5</f>
        <v>0</v>
      </c>
      <c r="L64" s="1295">
        <f>'RFM input'!L331*(1+vanilla5)^0.5</f>
        <v>1.8197611392879506E-2</v>
      </c>
      <c r="M64" s="1295">
        <f>'RFM input'!M331*(1+vanilla6)^0.5</f>
        <v>0</v>
      </c>
      <c r="N64" s="1295">
        <f>'RFM input'!N331*(1+vanilla7)^0.5</f>
        <v>0</v>
      </c>
      <c r="O64" s="1295">
        <f>'RFM input'!O331*(1+vanilla8)^0.5</f>
        <v>0</v>
      </c>
      <c r="P64" s="1295">
        <f>'RFM input'!P331*(1+vanilla9)^0.5</f>
        <v>0</v>
      </c>
      <c r="Q64" s="1295">
        <f>'RFM input'!Q331*(1+vanilla10)^0.5</f>
        <v>0.2396896285803185</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0</v>
      </c>
      <c r="M67" s="1295">
        <f>'RFM input'!M334*(1+vanilla6)^0.5</f>
        <v>0.29475171343679368</v>
      </c>
      <c r="N67" s="1295">
        <f>'RFM input'!N334*(1+vanilla7)^0.5</f>
        <v>5.9072450482905985E-2</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1.0060159965159248E-2</v>
      </c>
      <c r="K69" s="1295">
        <f>'RFM input'!K336*(1+vanilla4)^0.5</f>
        <v>0</v>
      </c>
      <c r="L69" s="1295">
        <f>'RFM input'!L336*(1+vanilla5)^0.5</f>
        <v>0</v>
      </c>
      <c r="M69" s="1295">
        <f>'RFM input'!M336*(1+vanilla6)^0.5</f>
        <v>0</v>
      </c>
      <c r="N69" s="1295">
        <f>'RFM input'!N336*(1+vanilla7)^0.5</f>
        <v>0</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0</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0</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5.9670535260911519E-4</v>
      </c>
      <c r="L75" s="1295">
        <f>'RFM input'!L342*(1+vanilla5)^0.5</f>
        <v>8.9148773228480273E-4</v>
      </c>
      <c r="M75" s="1295">
        <f>'RFM input'!M342*(1+vanilla6)^0.5</f>
        <v>1.0095026135575754E-3</v>
      </c>
      <c r="N75" s="1295">
        <f>'RFM input'!N342*(1+vanilla7)^0.5</f>
        <v>4.6021828383741928E-3</v>
      </c>
      <c r="O75" s="1295">
        <f>'RFM input'!O342*(1+vanilla8)^0.5</f>
        <v>2.3794684896934166E-2</v>
      </c>
      <c r="P75" s="1295">
        <f>'RFM input'!P342*(1+vanilla9)^0.5</f>
        <v>1.6447333152535836E-2</v>
      </c>
      <c r="Q75" s="1295">
        <f>'RFM input'!Q342*(1+vanilla10)^0.5</f>
        <v>1.4571487805007534E-2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2.2103287781942487</v>
      </c>
      <c r="P77" s="1295">
        <f>'RFM input'!P344*(1+vanilla9)^0.5</f>
        <v>5.5387891066196473E-5</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-0.35599999999999998</v>
      </c>
      <c r="I115" s="1300">
        <f t="shared" ref="I115:Q115" si="3">I128+I141+I154+I167+I180+I193+I206+I219+I232+I245+I258+I271+I284+I297+I310+I323+I336+I349+I362+I375+I388+I401+I414+I427+I440+I453+I466+I479+I492+I505+I518+I531+I544+I557+I570+I583+I596+I609+I622+I635+I648+I661+I674+I687+I700+I713+I726+I739+I752+I765</f>
        <v>-0.35599999999999998</v>
      </c>
      <c r="J115" s="1300">
        <f t="shared" si="3"/>
        <v>-0.35599999999999998</v>
      </c>
      <c r="K115" s="1300">
        <f t="shared" si="3"/>
        <v>-0.3566706773310106</v>
      </c>
      <c r="L115" s="1300">
        <f t="shared" si="3"/>
        <v>-0.3567900184015324</v>
      </c>
      <c r="M115" s="1300">
        <f t="shared" si="3"/>
        <v>-0.35719578609040037</v>
      </c>
      <c r="N115" s="1300">
        <f>N128+N141+N154+N167+N180+N193+N206+N219+N232+N245+N258+N271+N284+N297+N310+N323+N336+N349+N362+N375+N388+N401+N414+N427+N440+N453+N466+N479+N492+N505+N518+N531+N544+N557+N570+N583+N596+N609+N622+N635+N648+N661+N674+N687+N700+N713+N726+N739+N752+N765</f>
        <v>-0.36329272088184777</v>
      </c>
      <c r="O115" s="1300">
        <f t="shared" si="3"/>
        <v>-0.3653946064591807</v>
      </c>
      <c r="P115" s="1300">
        <f t="shared" si="3"/>
        <v>-0.55434760828808827</v>
      </c>
      <c r="Q115" s="1300">
        <f t="shared" si="3"/>
        <v>-0.55752234950566248</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0.35599999999999998</v>
      </c>
      <c r="I116" s="1306">
        <f>IF(I$3&gt;A1remlife,A1value-SUM($G116:H116),IF(A1remlife="N/A","n/a",A1value/A1remlife))</f>
        <v>0.35599999999999998</v>
      </c>
      <c r="J116" s="1306">
        <f>IF(J$3&gt;A1remlife,A1value-SUM($G116:I116),IF(A1remlife="N/A","n/a",A1value/A1remlife))</f>
        <v>0.35599999999999998</v>
      </c>
      <c r="K116" s="1306">
        <f>IF(K$3&gt;A1remlife,A1value-SUM($G116:J116),IF(A1remlife="N/A","n/a",A1value/A1remlife))</f>
        <v>0.35599999999999998</v>
      </c>
      <c r="L116" s="1306">
        <f>IF(L$3&gt;A1remlife,A1value-SUM($G116:K116),IF(A1remlife="N/A","n/a",A1value/A1remlife))</f>
        <v>0.35599999999999998</v>
      </c>
      <c r="M116" s="1306">
        <f>IF(M$3&gt;A1remlife,A1value-SUM($G116:L116),IF(A1remlife="N/A","n/a",A1value/A1remlife))</f>
        <v>0.35599999999999998</v>
      </c>
      <c r="N116" s="1306">
        <f>IF(N$3&gt;A1remlife,A1value-SUM($G116:M116),IF(A1remlife="N/A","n/a",A1value/A1remlife))</f>
        <v>0.35599999999999998</v>
      </c>
      <c r="O116" s="1306">
        <f>IF(O$3&gt;A1remlife,A1value-SUM($G116:N116),IF(A1remlife="N/A","n/a",A1value/A1remlife))</f>
        <v>0.35599999999999998</v>
      </c>
      <c r="P116" s="1306">
        <f>IF(P$3&gt;A1remlife,A1value-SUM($G116:O116),IF(A1remlife="N/A","n/a",A1value/A1remlife))</f>
        <v>0.35599999999999998</v>
      </c>
      <c r="Q116" s="1306">
        <f>IF(Q$3&gt;A1remlife,A1value-SUM($G116:P116),IF(A1remlife="N/A","n/a",A1value/A1remlife))</f>
        <v>0.35599999999999998</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2.2747014241099382E-4</v>
      </c>
      <c r="N122" s="18">
        <f>IF(A1stdlife="n/a","n/a",IF(N$3&gt;(A1stdlife+$F122),('RFM input'!$L$331*(1+vanilla5)^0.5)-SUM($L122:M122),('RFM input'!$L$331*(1+vanilla5)^0.5)/A1stdlife))</f>
        <v>2.2747014241099382E-4</v>
      </c>
      <c r="O122" s="18">
        <f>IF(A1stdlife="n/a","n/a",IF(O$3&gt;(A1stdlife+$F122),('RFM input'!$L$331*(1+vanilla5)^0.5)-SUM($L122:N122),('RFM input'!$L$331*(1+vanilla5)^0.5)/A1stdlife))</f>
        <v>2.2747014241099382E-4</v>
      </c>
      <c r="P122" s="18">
        <f>IF(A1stdlife="n/a","n/a",IF(P$3&gt;(A1stdlife+$F122),('RFM input'!$L$331*(1+vanilla5)^0.5)-SUM($L122:O122),('RFM input'!$L$331*(1+vanilla5)^0.5)/A1stdlife))</f>
        <v>2.2747014241099382E-4</v>
      </c>
      <c r="Q122" s="18">
        <f>IF(A1stdlife="n/a","n/a",IF(Q$3&gt;(A1stdlife+$F122),('RFM input'!$L$331*(1+vanilla5)^0.5)-SUM($L122:P122),('RFM input'!$L$331*(1+vanilla5)^0.5)/A1stdlife))</f>
        <v>2.2747014241099382E-4</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-0.35599999999999998</v>
      </c>
      <c r="I128" s="1308">
        <f>IF(OR('RFM input'!$E$396='RFM input'!$G$395,'RFM input'!$E$396='RFM input'!$G$396),-INDEX('RFM input'!I$402:I$451,MATCH($D128,'RFM input'!$E$402:$E$451,0),1),-SUM(I116:I127))</f>
        <v>-0.35599999999999998</v>
      </c>
      <c r="J128" s="1309">
        <f>IF(COUNT($H128:I128)&gt;='RFM input'!$AA$7,0,IF(OR('RFM input'!$E$396='RFM input'!$G$395,'RFM input'!$E$396='RFM input'!$G$396),-INDEX('RFM input'!J$402:J$451,MATCH($D128,'RFM input'!$E$402:$E$451,0),1),-SUM(J116:J127)))</f>
        <v>-0.35599999999999998</v>
      </c>
      <c r="K128" s="1309">
        <f>IF(COUNT($H128:J128)&gt;='RFM input'!$AA$7,0,IF(OR('RFM input'!$E$396='RFM input'!$G$395,'RFM input'!$E$396='RFM input'!$G$396),-INDEX('RFM input'!K$402:K$451,MATCH($D128,'RFM input'!$E$402:$E$451,0),1),-SUM(K116:K127)))</f>
        <v>-0.35599999999999998</v>
      </c>
      <c r="L128" s="1309">
        <f>IF(COUNT($H128:K128)&gt;='RFM input'!$AA$7,0,IF(OR('RFM input'!$E$396='RFM input'!$G$395,'RFM input'!$E$396='RFM input'!$G$396),-INDEX('RFM input'!L$402:L$451,MATCH($D128,'RFM input'!$E$402:$E$451,0),1),-SUM(L116:L127)))</f>
        <v>-0.35599999999999998</v>
      </c>
      <c r="M128" s="1309">
        <f>IF(COUNT($H128:L128)&gt;='RFM input'!$AA$7,0,IF(OR('RFM input'!$E$396='RFM input'!$G$395,'RFM input'!$E$396='RFM input'!$G$396),-INDEX('RFM input'!M$402:M$451,MATCH($D128,'RFM input'!$E$402:$E$451,0),1),-SUM(M116:M127)))</f>
        <v>-0.35622747014241096</v>
      </c>
      <c r="N128" s="1309">
        <f>IF(COUNT($H128:M128)&gt;='RFM input'!$AA$7,0,IF(OR('RFM input'!$E$396='RFM input'!$G$395,'RFM input'!$E$396='RFM input'!$G$396),-INDEX('RFM input'!N$402:N$451,MATCH($D128,'RFM input'!$E$402:$E$451,0),1),-SUM(N116:N127)))</f>
        <v>-0.35622747014241096</v>
      </c>
      <c r="O128" s="1309">
        <f>IF(COUNT($H128:N128)&gt;='RFM input'!$AA$7,0,IF(OR('RFM input'!$E$396='RFM input'!$G$395,'RFM input'!$E$396='RFM input'!$G$396),-INDEX('RFM input'!O$402:O$451,MATCH($D128,'RFM input'!$E$402:$E$451,0),1),-SUM(O116:O127)))</f>
        <v>-0.35622747014241096</v>
      </c>
      <c r="P128" s="1309">
        <f>IF(COUNT($H128:O128)&gt;='RFM input'!$AA$7,0,IF(OR('RFM input'!$E$396='RFM input'!$G$395,'RFM input'!$E$396='RFM input'!$G$396),-INDEX('RFM input'!P$402:P$451,MATCH($D128,'RFM input'!$E$402:$E$451,0),1),-SUM(P116:P127)))</f>
        <v>-0.35622747014241096</v>
      </c>
      <c r="Q128" s="1309">
        <f>IF(COUNT($H128:P128)&gt;='RFM input'!$AA$7,0,IF(OR('RFM input'!$E$396='RFM input'!$G$395,'RFM input'!$E$396='RFM input'!$G$396),-INDEX('RFM input'!Q$402:Q$451,MATCH($D128,'RFM input'!$E$402:$E$451,0),1),-SUM(Q116:Q127)))</f>
        <v>-0.35622747014241096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0</v>
      </c>
      <c r="P154" s="1309">
        <f>IF(COUNT($H154:O154)&gt;='RFM input'!$AA$7,0,IF(OR('RFM input'!$E$396='RFM input'!$G$395,'RFM input'!$E$396='RFM input'!$G$396),-INDEX('RFM input'!P$402:P$451,MATCH($D154,'RFM input'!$E$402:$E$451,0),1),-SUM(P142:P153)))</f>
        <v>0</v>
      </c>
      <c r="Q154" s="1309">
        <f>IF(COUNT($H154:P154)&gt;='RFM input'!$AA$7,0,IF(OR('RFM input'!$E$396='RFM input'!$G$395,'RFM input'!$E$396='RFM input'!$G$396),-INDEX('RFM input'!Q$402:Q$451,MATCH($D154,'RFM input'!$E$402:$E$451,0),1),-SUM(Q142:Q153)))</f>
        <v>0</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5.8950342687358733E-3</v>
      </c>
      <c r="O162" s="18">
        <f>IF(A4stdlife="n/a","n/a",IF(O$3&gt;(A4stdlife+$F162),('RFM input'!$M$334*(1+vanilla6)^0.5)-SUM($M162:N162),('RFM input'!$M$334*(1+vanilla6)^0.5)/A4stdlife))</f>
        <v>5.8950342687358733E-3</v>
      </c>
      <c r="P162" s="18">
        <f>IF(A4stdlife="n/a","n/a",IF(P$3&gt;(A4stdlife+$F162),('RFM input'!$M$334*(1+vanilla6)^0.5)-SUM($M162:O162),('RFM input'!$M$334*(1+vanilla6)^0.5)/A4stdlife))</f>
        <v>5.8950342687358733E-3</v>
      </c>
      <c r="Q162" s="18">
        <f>IF(A4stdlife="n/a","n/a",IF(Q$3&gt;(A4stdlife+$F162),('RFM input'!$M$334*(1+vanilla6)^0.5)-SUM($M162:P162),('RFM input'!$M$334*(1+vanilla6)^0.5)/A4stdlife))</f>
        <v>5.8950342687358733E-3</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1.1814490096581198E-3</v>
      </c>
      <c r="P163" s="18">
        <f>IF(A4stdlife="n/a","n/a",IF(P$3&gt;(A4stdlife+$F163),('RFM input'!$N$334*(1+vanilla7)^0.5)-SUM($N163:O163),('RFM input'!$N$334*(1+vanilla7)^0.5)/A4stdlife))</f>
        <v>1.1814490096581198E-3</v>
      </c>
      <c r="Q163" s="18">
        <f>IF(A4stdlife="n/a","n/a",IF(Q$3&gt;(A4stdlife+$F163),('RFM input'!$N$334*(1+vanilla7)^0.5)-SUM($N163:P163),('RFM input'!$N$334*(1+vanilla7)^0.5)/A4stdlife))</f>
        <v>1.1814490096581198E-3</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0</v>
      </c>
      <c r="N167" s="1309">
        <f>IF(COUNT($H167:M167)&gt;='RFM input'!$AA$7,0,IF(OR('RFM input'!$E$396='RFM input'!$G$395,'RFM input'!$E$396='RFM input'!$G$396),-INDEX('RFM input'!N$402:N$451,MATCH($D167,'RFM input'!$E$402:$E$451,0),1),-SUM(N155:N166)))</f>
        <v>-5.8950342687358733E-3</v>
      </c>
      <c r="O167" s="1309">
        <f>IF(COUNT($H167:N167)&gt;='RFM input'!$AA$7,0,IF(OR('RFM input'!$E$396='RFM input'!$G$395,'RFM input'!$E$396='RFM input'!$G$396),-INDEX('RFM input'!O$402:O$451,MATCH($D167,'RFM input'!$E$402:$E$451,0),1),-SUM(O155:O166)))</f>
        <v>-7.0764832783939934E-3</v>
      </c>
      <c r="P167" s="1309">
        <f>IF(COUNT($H167:O167)&gt;='RFM input'!$AA$7,0,IF(OR('RFM input'!$E$396='RFM input'!$G$395,'RFM input'!$E$396='RFM input'!$G$396),-INDEX('RFM input'!P$402:P$451,MATCH($D167,'RFM input'!$E$402:$E$451,0),1),-SUM(P155:P166)))</f>
        <v>-7.0764832783939934E-3</v>
      </c>
      <c r="Q167" s="1309">
        <f>IF(COUNT($H167:P167)&gt;='RFM input'!$AA$7,0,IF(OR('RFM input'!$E$396='RFM input'!$G$395,'RFM input'!$E$396='RFM input'!$G$396),-INDEX('RFM input'!Q$402:Q$451,MATCH($D167,'RFM input'!$E$402:$E$451,0),1),-SUM(Q155:Q166)))</f>
        <v>-7.0764832783939934E-3</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6.7067733101061654E-4</v>
      </c>
      <c r="L185" s="18">
        <f>IF(A6stdlife="n/a","n/a",IF(L$3&gt;(A6stdlife+$F185),('RFM input'!$J$336*(1+vanilla3)^0.5)-SUM($J185:K185),('RFM input'!$J$336*(1+vanilla3)^0.5)/A6stdlife))</f>
        <v>6.7067733101061654E-4</v>
      </c>
      <c r="M185" s="18">
        <f>IF(A6stdlife="n/a","n/a",IF(M$3&gt;(A6stdlife+$F185),('RFM input'!$J$336*(1+vanilla3)^0.5)-SUM($J185:L185),('RFM input'!$J$336*(1+vanilla3)^0.5)/A6stdlife))</f>
        <v>6.7067733101061654E-4</v>
      </c>
      <c r="N185" s="18">
        <f>IF(A6stdlife="n/a","n/a",IF(N$3&gt;(A6stdlife+$F185),('RFM input'!$J$336*(1+vanilla3)^0.5)-SUM($J185:M185),('RFM input'!$J$336*(1+vanilla3)^0.5)/A6stdlife))</f>
        <v>6.7067733101061654E-4</v>
      </c>
      <c r="O185" s="18">
        <f>IF(A6stdlife="n/a","n/a",IF(O$3&gt;(A6stdlife+$F185),('RFM input'!$J$336*(1+vanilla3)^0.5)-SUM($J185:N185),('RFM input'!$J$336*(1+vanilla3)^0.5)/A6stdlife))</f>
        <v>6.7067733101061654E-4</v>
      </c>
      <c r="P185" s="18">
        <f>IF(A6stdlife="n/a","n/a",IF(P$3&gt;(A6stdlife+$F185),('RFM input'!$J$336*(1+vanilla3)^0.5)-SUM($J185:O185),('RFM input'!$J$336*(1+vanilla3)^0.5)/A6stdlife))</f>
        <v>6.7067733101061654E-4</v>
      </c>
      <c r="Q185" s="18">
        <f>IF(A6stdlife="n/a","n/a",IF(Q$3&gt;(A6stdlife+$F185),('RFM input'!$J$336*(1+vanilla3)^0.5)-SUM($J185:P185),('RFM input'!$J$336*(1+vanilla3)^0.5)/A6stdlife))</f>
        <v>6.7067733101061654E-4</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-6.7067733101061654E-4</v>
      </c>
      <c r="L193" s="1309">
        <f>IF(COUNT($H193:K193)&gt;='RFM input'!$AA$7,0,IF(OR('RFM input'!$E$396='RFM input'!$G$395,'RFM input'!$E$396='RFM input'!$G$396),-INDEX('RFM input'!L$402:L$451,MATCH($D193,'RFM input'!$E$402:$E$451,0),1),-SUM(L181:L192)))</f>
        <v>-6.7067733101061654E-4</v>
      </c>
      <c r="M193" s="1309">
        <f>IF(COUNT($H193:L193)&gt;='RFM input'!$AA$7,0,IF(OR('RFM input'!$E$396='RFM input'!$G$395,'RFM input'!$E$396='RFM input'!$G$396),-INDEX('RFM input'!M$402:M$451,MATCH($D193,'RFM input'!$E$402:$E$451,0),1),-SUM(M181:M192)))</f>
        <v>-6.7067733101061654E-4</v>
      </c>
      <c r="N193" s="1309">
        <f>IF(COUNT($H193:M193)&gt;='RFM input'!$AA$7,0,IF(OR('RFM input'!$E$396='RFM input'!$G$395,'RFM input'!$E$396='RFM input'!$G$396),-INDEX('RFM input'!N$402:N$451,MATCH($D193,'RFM input'!$E$402:$E$451,0),1),-SUM(N181:N192)))</f>
        <v>-6.7067733101061654E-4</v>
      </c>
      <c r="O193" s="1309">
        <f>IF(COUNT($H193:N193)&gt;='RFM input'!$AA$7,0,IF(OR('RFM input'!$E$396='RFM input'!$G$395,'RFM input'!$E$396='RFM input'!$G$396),-INDEX('RFM input'!O$402:O$451,MATCH($D193,'RFM input'!$E$402:$E$451,0),1),-SUM(O181:O192)))</f>
        <v>-6.7067733101061654E-4</v>
      </c>
      <c r="P193" s="1309">
        <f>IF(COUNT($H193:O193)&gt;='RFM input'!$AA$7,0,IF(OR('RFM input'!$E$396='RFM input'!$G$395,'RFM input'!$E$396='RFM input'!$G$396),-INDEX('RFM input'!P$402:P$451,MATCH($D193,'RFM input'!$E$402:$E$451,0),1),-SUM(P181:P192)))</f>
        <v>-6.7067733101061654E-4</v>
      </c>
      <c r="Q193" s="1309">
        <f>IF(COUNT($H193:P193)&gt;='RFM input'!$AA$7,0,IF(OR('RFM input'!$E$396='RFM input'!$G$395,'RFM input'!$E$396='RFM input'!$G$396),-INDEX('RFM input'!Q$402:Q$451,MATCH($D193,'RFM input'!$E$402:$E$451,0),1),-SUM(Q181:Q192)))</f>
        <v>-6.7067733101061654E-4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0</v>
      </c>
      <c r="M232" s="1309">
        <f>IF(COUNT($H232:L232)&gt;='RFM input'!$AA$7,0,IF(OR('RFM input'!$E$396='RFM input'!$G$395,'RFM input'!$E$396='RFM input'!$G$396),-INDEX('RFM input'!M$402:M$451,MATCH($D232,'RFM input'!$E$402:$E$451,0),1),-SUM(M220:M231)))</f>
        <v>0</v>
      </c>
      <c r="N232" s="1309">
        <f>IF(COUNT($H232:M232)&gt;='RFM input'!$AA$7,0,IF(OR('RFM input'!$E$396='RFM input'!$G$395,'RFM input'!$E$396='RFM input'!$G$396),-INDEX('RFM input'!N$402:N$451,MATCH($D232,'RFM input'!$E$402:$E$451,0),1),-SUM(N220:N231)))</f>
        <v>0</v>
      </c>
      <c r="O232" s="1309">
        <f>IF(COUNT($H232:N232)&gt;='RFM input'!$AA$7,0,IF(OR('RFM input'!$E$396='RFM input'!$G$395,'RFM input'!$E$396='RFM input'!$G$396),-INDEX('RFM input'!O$402:O$451,MATCH($D232,'RFM input'!$E$402:$E$451,0),1),-SUM(O220:O231)))</f>
        <v>0</v>
      </c>
      <c r="P232" s="1309">
        <f>IF(COUNT($H232:O232)&gt;='RFM input'!$AA$7,0,IF(OR('RFM input'!$E$396='RFM input'!$G$395,'RFM input'!$E$396='RFM input'!$G$396),-INDEX('RFM input'!P$402:P$451,MATCH($D232,'RFM input'!$E$402:$E$451,0),1),-SUM(P220:P231)))</f>
        <v>0</v>
      </c>
      <c r="Q232" s="1309">
        <f>IF(COUNT($H232:P232)&gt;='RFM input'!$AA$7,0,IF(OR('RFM input'!$E$396='RFM input'!$G$395,'RFM input'!$E$396='RFM input'!$G$396),-INDEX('RFM input'!Q$402:Q$451,MATCH($D232,'RFM input'!$E$402:$E$451,0),1),-SUM(Q220:Q231)))</f>
        <v>0</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0</v>
      </c>
      <c r="Q245" s="1309">
        <f>IF(COUNT($H245:P245)&gt;='RFM input'!$AA$7,0,IF(OR('RFM input'!$E$396='RFM input'!$G$395,'RFM input'!$E$396='RFM input'!$G$396),-INDEX('RFM input'!Q$402:Q$451,MATCH($D245,'RFM input'!$E$402:$E$451,0),1),-SUM(Q233:Q244)))</f>
        <v>0</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1.1934107052182304E-4</v>
      </c>
      <c r="M264" s="18">
        <f>IF(A12stdlife="n/a","n/a",IF(M$3&gt;(A12stdlife+$F264),('RFM input'!$K$342*(1+vanilla4)^0.5)-SUM($K264:L264),('RFM input'!$K$342*(1+vanilla4)^0.5)/A12stdlife))</f>
        <v>1.1934107052182304E-4</v>
      </c>
      <c r="N264" s="18">
        <f>IF(A12stdlife="n/a","n/a",IF(N$3&gt;(A12stdlife+$F264),('RFM input'!$K$342*(1+vanilla4)^0.5)-SUM($K264:M264),('RFM input'!$K$342*(1+vanilla4)^0.5)/A12stdlife))</f>
        <v>1.1934107052182304E-4</v>
      </c>
      <c r="O264" s="18">
        <f>IF(A12stdlife="n/a","n/a",IF(O$3&gt;(A12stdlife+$F264),('RFM input'!$K$342*(1+vanilla4)^0.5)-SUM($K264:N264),('RFM input'!$K$342*(1+vanilla4)^0.5)/A12stdlife))</f>
        <v>1.1934107052182304E-4</v>
      </c>
      <c r="P264" s="18">
        <f>IF(A12stdlife="n/a","n/a",IF(P$3&gt;(A12stdlife+$F264),('RFM input'!$K$342*(1+vanilla4)^0.5)-SUM($K264:O264),('RFM input'!$K$342*(1+vanilla4)^0.5)/A12stdlife))</f>
        <v>1.1934107052182304E-4</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1.7829754645696055E-4</v>
      </c>
      <c r="N265" s="18">
        <f>IF(A12stdlife="n/a","n/a",IF(N$3&gt;(A12stdlife+$F265),('RFM input'!$L$342*(1+vanilla5)^0.5)-SUM($L265:M265),('RFM input'!$L$342*(1+vanilla5)^0.5)/A12stdlife))</f>
        <v>1.7829754645696055E-4</v>
      </c>
      <c r="O265" s="18">
        <f>IF(A12stdlife="n/a","n/a",IF(O$3&gt;(A12stdlife+$F265),('RFM input'!$L$342*(1+vanilla5)^0.5)-SUM($L265:N265),('RFM input'!$L$342*(1+vanilla5)^0.5)/A12stdlife))</f>
        <v>1.7829754645696055E-4</v>
      </c>
      <c r="P265" s="18">
        <f>IF(A12stdlife="n/a","n/a",IF(P$3&gt;(A12stdlife+$F265),('RFM input'!$L$342*(1+vanilla5)^0.5)-SUM($L265:O265),('RFM input'!$L$342*(1+vanilla5)^0.5)/A12stdlife))</f>
        <v>1.7829754645696055E-4</v>
      </c>
      <c r="Q265" s="18">
        <f>IF(A12stdlife="n/a","n/a",IF(Q$3&gt;(A12stdlife+$F265),('RFM input'!$L$342*(1+vanilla5)^0.5)-SUM($L265:P265),('RFM input'!$L$342*(1+vanilla5)^0.5)/A12stdlife))</f>
        <v>1.7829754645696055E-4</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2.0190052271151508E-4</v>
      </c>
      <c r="O266" s="18">
        <f>IF(A12stdlife="n/a","n/a",IF(O$3&gt;(A12stdlife+$F266),('RFM input'!$M$342*(1+vanilla6)^0.5)-SUM($M266:N266),('RFM input'!$M$342*(1+vanilla6)^0.5)/A12stdlife))</f>
        <v>2.0190052271151508E-4</v>
      </c>
      <c r="P266" s="18">
        <f>IF(A12stdlife="n/a","n/a",IF(P$3&gt;(A12stdlife+$F266),('RFM input'!$M$342*(1+vanilla6)^0.5)-SUM($M266:O266),('RFM input'!$M$342*(1+vanilla6)^0.5)/A12stdlife))</f>
        <v>2.0190052271151508E-4</v>
      </c>
      <c r="Q266" s="18">
        <f>IF(A12stdlife="n/a","n/a",IF(Q$3&gt;(A12stdlife+$F266),('RFM input'!$M$342*(1+vanilla6)^0.5)-SUM($M266:P266),('RFM input'!$M$342*(1+vanilla6)^0.5)/A12stdlife))</f>
        <v>2.0190052271151508E-4</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9.2043656767483851E-4</v>
      </c>
      <c r="P267" s="18">
        <f>IF(A12stdlife="n/a","n/a",IF(P$3&gt;(A12stdlife+$F267),('RFM input'!$N$342*(1+vanilla7)^0.5)-SUM($N267:O267),('RFM input'!$N$342*(1+vanilla7)^0.5)/A12stdlife))</f>
        <v>9.2043656767483851E-4</v>
      </c>
      <c r="Q267" s="18">
        <f>IF(A12stdlife="n/a","n/a",IF(Q$3&gt;(A12stdlife+$F267),('RFM input'!$N$342*(1+vanilla7)^0.5)-SUM($N267:P267),('RFM input'!$N$342*(1+vanilla7)^0.5)/A12stdlife))</f>
        <v>9.2043656767483851E-4</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4.758936979386833E-3</v>
      </c>
      <c r="Q268" s="18">
        <f>IF(A12stdlife="n/a","n/a",IF(Q$3&gt;(A12stdlife+$F268),('RFM input'!$O$342*(1+vanilla8)^0.5)-SUM($O268:P268),('RFM input'!$O$342*(1+vanilla8)^0.5)/A12stdlife))</f>
        <v>4.758936979386833E-3</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3.2894666305071673E-3</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-1.1934107052182304E-4</v>
      </c>
      <c r="M271" s="1309">
        <f>IF(COUNT($H271:L271)&gt;='RFM input'!$AA$7,0,IF(OR('RFM input'!$E$396='RFM input'!$G$395,'RFM input'!$E$396='RFM input'!$G$396),-INDEX('RFM input'!M$402:M$451,MATCH($D271,'RFM input'!$E$402:$E$451,0),1),-SUM(M259:M270)))</f>
        <v>-2.9763861697878357E-4</v>
      </c>
      <c r="N271" s="1309">
        <f>IF(COUNT($H271:M271)&gt;='RFM input'!$AA$7,0,IF(OR('RFM input'!$E$396='RFM input'!$G$395,'RFM input'!$E$396='RFM input'!$G$396),-INDEX('RFM input'!N$402:N$451,MATCH($D271,'RFM input'!$E$402:$E$451,0),1),-SUM(N259:N270)))</f>
        <v>-4.9953913969029862E-4</v>
      </c>
      <c r="O271" s="1309">
        <f>IF(COUNT($H271:N271)&gt;='RFM input'!$AA$7,0,IF(OR('RFM input'!$E$396='RFM input'!$G$395,'RFM input'!$E$396='RFM input'!$G$396),-INDEX('RFM input'!O$402:O$451,MATCH($D271,'RFM input'!$E$402:$E$451,0),1),-SUM(O259:O270)))</f>
        <v>-1.4199757073651371E-3</v>
      </c>
      <c r="P271" s="1309">
        <f>IF(COUNT($H271:O271)&gt;='RFM input'!$AA$7,0,IF(OR('RFM input'!$E$396='RFM input'!$G$395,'RFM input'!$E$396='RFM input'!$G$396),-INDEX('RFM input'!P$402:P$451,MATCH($D271,'RFM input'!$E$402:$E$451,0),1),-SUM(P259:P270)))</f>
        <v>-6.1789126867519703E-3</v>
      </c>
      <c r="Q271" s="1309">
        <f>IF(COUNT($H271:P271)&gt;='RFM input'!$AA$7,0,IF(OR('RFM input'!$E$396='RFM input'!$G$395,'RFM input'!$E$396='RFM input'!$G$396),-INDEX('RFM input'!Q$402:Q$451,MATCH($D271,'RFM input'!$E$402:$E$451,0),1),-SUM(Q259:Q270)))</f>
        <v>-9.3490382467373151E-3</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0.18419406484952072</v>
      </c>
      <c r="Q294" s="18">
        <f>IF(A14stdlife="n/a","n/a",IF(Q$3&gt;(A14stdlife+$F294),('RFM input'!$O$344*(1+vanilla8)^0.5)-SUM($O294:P294),('RFM input'!$O$344*(1+vanilla8)^0.5)/A14stdlife))</f>
        <v>0.18419406484952072</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4.6156575888497058E-6</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-0.18419406484952072</v>
      </c>
      <c r="Q297" s="1309">
        <f>IF(COUNT($H297:P297)&gt;='RFM input'!$AA$7,0,IF(OR('RFM input'!$E$396='RFM input'!$G$395,'RFM input'!$E$396='RFM input'!$G$396),-INDEX('RFM input'!Q$402:Q$451,MATCH($D297,'RFM input'!$E$402:$E$451,0),1),-SUM(Q285:Q296)))</f>
        <v>-0.18419868050710958</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28.48</v>
      </c>
      <c r="H769" s="1304">
        <f t="shared" ref="H769:R769" si="4">SUM(H770:H819)</f>
        <v>28.48</v>
      </c>
      <c r="I769" s="1304">
        <f t="shared" si="4"/>
        <v>29.827766446852653</v>
      </c>
      <c r="J769" s="1304">
        <f t="shared" si="4"/>
        <v>30.285417786858684</v>
      </c>
      <c r="K769" s="1304">
        <f t="shared" si="4"/>
        <v>30.71056090715674</v>
      </c>
      <c r="L769" s="1304">
        <f t="shared" si="4"/>
        <v>31.059869196480381</v>
      </c>
      <c r="M769" s="1304">
        <f t="shared" si="4"/>
        <v>31.43224683678849</v>
      </c>
      <c r="N769" s="1304">
        <f t="shared" si="4"/>
        <v>32.607366336871166</v>
      </c>
      <c r="O769" s="1304">
        <f t="shared" si="4"/>
        <v>32.905590991251152</v>
      </c>
      <c r="P769" s="1304">
        <f t="shared" si="4"/>
        <v>36.795534638813656</v>
      </c>
      <c r="Q769" s="1304">
        <f t="shared" si="4"/>
        <v>36.608173308036676</v>
      </c>
      <c r="R769" s="1304">
        <f t="shared" si="4"/>
        <v>37.312045860899651</v>
      </c>
      <c r="S769" s="73"/>
      <c r="T769" s="73"/>
      <c r="U769" s="73"/>
      <c r="V769" s="73"/>
      <c r="W769" s="73"/>
      <c r="X769" s="73"/>
      <c r="Y769" s="73"/>
      <c r="Z769" s="73"/>
    </row>
    <row r="770" spans="1:26" hidden="1" outlineLevel="1">
      <c r="A770" s="3"/>
      <c r="B770" s="3"/>
      <c r="C770" s="3"/>
      <c r="D770" s="151" t="str">
        <f>Asset1</f>
        <v>Pipelines</v>
      </c>
      <c r="E770" s="3"/>
      <c r="F770" s="3"/>
      <c r="G770" s="1294">
        <f>'RFM input'!I7</f>
        <v>28.48</v>
      </c>
      <c r="H770" s="1295">
        <f t="shared" ref="H770:H799" si="5">G770+G822+G874+G926+G978+G1030</f>
        <v>28.48</v>
      </c>
      <c r="I770" s="1295">
        <f t="shared" ref="I770:J779" si="6">H770+H822+H874</f>
        <v>29.827766446852653</v>
      </c>
      <c r="J770" s="1295">
        <f t="shared" si="6"/>
        <v>30.285417786858684</v>
      </c>
      <c r="K770" s="1295">
        <f>IF(COUNT($H770:J770)&gt;'RFM input'!$AA$7,0, J770+J822+J874)</f>
        <v>30.699242198970264</v>
      </c>
      <c r="L770" s="1295">
        <f>IF(COUNT($H770:K770)&gt;'RFM input'!$AA$7,0, K770+K822+K874)</f>
        <v>31.04835558791784</v>
      </c>
      <c r="M770" s="1295">
        <f>IF(COUNT($H770:L770)&gt;'RFM input'!$AA$7,0, L770+L822+L874)</f>
        <v>31.420326841256664</v>
      </c>
      <c r="N770" s="1295">
        <f>IF(COUNT($H770:M770)&gt;'RFM input'!$AA$7,0, M770+M822+M874)</f>
        <v>32.23726788389552</v>
      </c>
      <c r="O770" s="1295">
        <f>IF(COUNT($H770:N770)&gt;'RFM input'!$AA$7,0, N770+N822+N874)</f>
        <v>32.45639581047611</v>
      </c>
      <c r="P770" s="1295">
        <f>IF(COUNT($H770:O770)&gt;'RFM input'!$AA$7,0, O770+O822+O874)</f>
        <v>33.460753790093783</v>
      </c>
      <c r="Q770" s="1295">
        <f>IF(COUNT($H770:P770)&gt;'RFM input'!$AA$7,0, P770+P822+P874)</f>
        <v>33.469202260406348</v>
      </c>
      <c r="R770" s="1295">
        <f>IF(COUNT($H770:Q770)&gt;'RFM input'!$AA$7,0, Q770+Q822+Q874)</f>
        <v>34.332183819572137</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v>
      </c>
      <c r="P772" s="1295">
        <f>IF(COUNT($H772:O772)&gt;'RFM input'!$AA$7,0, O772+O824+O876)</f>
        <v>0</v>
      </c>
      <c r="Q772" s="1295">
        <f>IF(COUNT($H772:P772)&gt;'RFM input'!$AA$7,0, P772+P824+P876)</f>
        <v>0</v>
      </c>
      <c r="R772" s="1295">
        <f>IF(COUNT($H772:Q772)&gt;'RFM input'!$AA$7,0, Q772+Q824+Q876)</f>
        <v>0</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0</v>
      </c>
      <c r="N773" s="1295">
        <f>IF(COUNT($H773:M773)&gt;'RFM input'!$AA$7,0, M773+M825+M877)</f>
        <v>0.3576545729682763</v>
      </c>
      <c r="O773" s="1295">
        <f>IF(COUNT($H773:N773)&gt;'RFM input'!$AA$7,0, N773+N825+N877)</f>
        <v>0.43216328325368258</v>
      </c>
      <c r="P773" s="1295">
        <f>IF(COUNT($H773:O773)&gt;'RFM input'!$AA$7,0, O773+O825+O877)</f>
        <v>0.44253171531239893</v>
      </c>
      <c r="Q773" s="1295">
        <f>IF(COUNT($H773:P773)&gt;'RFM input'!$AA$7,0, P773+P825+P877)</f>
        <v>0.43946015032915664</v>
      </c>
      <c r="R773" s="1295">
        <f>IF(COUNT($H773:Q773)&gt;'RFM input'!$AA$7,0, Q773+Q825+Q877)</f>
        <v>0.44321788934403</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1.1318708186475167E-2</v>
      </c>
      <c r="L775" s="1295">
        <f>IF(COUNT($H775:K775)&gt;'RFM input'!$AA$7,0, K775+K827+K879)</f>
        <v>1.0824201642477127E-2</v>
      </c>
      <c r="M775" s="1295">
        <f>IF(COUNT($H775:L775)&gt;'RFM input'!$AA$7,0, L775+L827+L879)</f>
        <v>1.0299247216531788E-2</v>
      </c>
      <c r="N775" s="1295">
        <f>IF(COUNT($H775:M775)&gt;'RFM input'!$AA$7,0, M775+M827+M879)</f>
        <v>9.8949122911027206E-3</v>
      </c>
      <c r="O775" s="1295">
        <f>IF(COUNT($H775:N775)&gt;'RFM input'!$AA$7,0, N775+N827+N879)</f>
        <v>9.2539599219061946E-3</v>
      </c>
      <c r="P775" s="1295">
        <f>IF(COUNT($H775:O775)&gt;'RFM input'!$AA$7,0, O775+O827+O879)</f>
        <v>8.8074129960074386E-3</v>
      </c>
      <c r="Q775" s="1295">
        <f>IF(COUNT($H775:P775)&gt;'RFM input'!$AA$7,0, P775+P827+P879)</f>
        <v>8.0331870981517634E-3</v>
      </c>
      <c r="R775" s="1295">
        <f>IF(COUNT($H775:Q775)&gt;'RFM input'!$AA$7,0, Q775+Q827+Q879)</f>
        <v>7.3627056426249652E-3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0</v>
      </c>
      <c r="M778" s="1295">
        <f>IF(COUNT($H778:L778)&gt;'RFM input'!$AA$7,0, L778+L830+L882)</f>
        <v>0</v>
      </c>
      <c r="N778" s="1295">
        <f>IF(COUNT($H778:M778)&gt;'RFM input'!$AA$7,0, M778+M830+M882)</f>
        <v>0</v>
      </c>
      <c r="O778" s="1295">
        <f>IF(COUNT($H778:N778)&gt;'RFM input'!$AA$7,0, N778+N830+N882)</f>
        <v>0</v>
      </c>
      <c r="P778" s="1295">
        <f>IF(COUNT($H778:O778)&gt;'RFM input'!$AA$7,0, O778+O830+O882)</f>
        <v>0</v>
      </c>
      <c r="Q778" s="1295">
        <f>IF(COUNT($H778:P778)&gt;'RFM input'!$AA$7,0, P778+P830+P882)</f>
        <v>0</v>
      </c>
      <c r="R778" s="1295">
        <f>IF(COUNT($H778:Q778)&gt;'RFM input'!$AA$7,0, Q778+Q830+Q882)</f>
        <v>0</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0</v>
      </c>
      <c r="Q779" s="1295">
        <f>IF(COUNT($H779:P779)&gt;'RFM input'!$AA$7,0, P779+P831+P883)</f>
        <v>0</v>
      </c>
      <c r="R779" s="1295">
        <f>IF(COUNT($H779:Q779)&gt;'RFM input'!$AA$7,0, Q779+Q831+Q883)</f>
        <v>0</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6.8940692006269838E-4</v>
      </c>
      <c r="M781" s="1295">
        <f>IF(COUNT($H781:L781)&gt;'RFM input'!$AA$7,0, L781+L833+L885)</f>
        <v>1.6207483152945164E-3</v>
      </c>
      <c r="N781" s="1295">
        <f>IF(COUNT($H781:M781)&gt;'RFM input'!$AA$7,0, M781+M833+M885)</f>
        <v>2.5489677162617874E-3</v>
      </c>
      <c r="O781" s="1295">
        <f>IF(COUNT($H781:N781)&gt;'RFM input'!$AA$7,0, N781+N833+N885)</f>
        <v>7.7779375994583263E-3</v>
      </c>
      <c r="P781" s="1295">
        <f>IF(COUNT($H781:O781)&gt;'RFM input'!$AA$7,0, O781+O833+O885)</f>
        <v>3.6943089458118888E-2</v>
      </c>
      <c r="Q781" s="1295">
        <f>IF(COUNT($H781:P781)&gt;'RFM input'!$AA$7,0, P781+P833+P885)</f>
        <v>5.130171669312672E-2</v>
      </c>
      <c r="R781" s="1295">
        <f>IF(COUNT($H781:Q781)&gt;'RFM input'!$AA$7,0, Q781+Q833+Q885)</f>
        <v>5.9999642941216097E-2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2.846498630953346</v>
      </c>
      <c r="Q783" s="1295">
        <f>IF(COUNT($H783:P783)&gt;'RFM input'!$AA$7,0, P783+P835+P887)</f>
        <v>2.6401759935098994</v>
      </c>
      <c r="R783" s="1295">
        <f>IF(COUNT($H783:Q783)&gt;'RFM input'!$AA$7,0, Q783+Q835+Q887)</f>
        <v>2.4692818033996451</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0</v>
      </c>
      <c r="I821" s="1267">
        <f t="shared" si="11"/>
        <v>0</v>
      </c>
      <c r="J821" s="1267">
        <f t="shared" si="11"/>
        <v>1.1318708186475167E-2</v>
      </c>
      <c r="K821" s="1267">
        <f t="shared" si="11"/>
        <v>6.8940692006269838E-4</v>
      </c>
      <c r="L821" s="1267">
        <f t="shared" si="11"/>
        <v>2.2600993894716214E-2</v>
      </c>
      <c r="M821" s="1267">
        <f t="shared" si="11"/>
        <v>0.35887951317965766</v>
      </c>
      <c r="N821" s="1267">
        <f t="shared" si="11"/>
        <v>8.0335207861598798E-2</v>
      </c>
      <c r="O821" s="1267">
        <f t="shared" si="11"/>
        <v>2.8771418269571654</v>
      </c>
      <c r="P821" s="1267">
        <f t="shared" si="11"/>
        <v>2.2210530529655725E-2</v>
      </c>
      <c r="Q821" s="1267">
        <f t="shared" si="11"/>
        <v>0.34719220307726456</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0</v>
      </c>
      <c r="J822" s="1295">
        <f t="shared" si="12"/>
        <v>0</v>
      </c>
      <c r="K822" s="1295">
        <f t="shared" si="12"/>
        <v>0</v>
      </c>
      <c r="L822" s="1295">
        <f t="shared" si="12"/>
        <v>2.1545495745616955E-2</v>
      </c>
      <c r="M822" s="1295">
        <f t="shared" si="12"/>
        <v>0</v>
      </c>
      <c r="N822" s="1295">
        <f t="shared" si="12"/>
        <v>0</v>
      </c>
      <c r="O822" s="1295">
        <f t="shared" si="12"/>
        <v>0</v>
      </c>
      <c r="P822" s="1295">
        <f t="shared" si="12"/>
        <v>0</v>
      </c>
      <c r="Q822" s="1295">
        <f t="shared" si="12"/>
        <v>0.3272949139240654</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0</v>
      </c>
      <c r="M825" s="1295">
        <f t="shared" si="15"/>
        <v>0.3576545729682763</v>
      </c>
      <c r="N825" s="1295">
        <f t="shared" si="15"/>
        <v>7.4528856169357283E-2</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1.1318708186475167E-2</v>
      </c>
      <c r="K827" s="1295">
        <f t="shared" si="17"/>
        <v>0</v>
      </c>
      <c r="L827" s="1295">
        <f t="shared" si="17"/>
        <v>0</v>
      </c>
      <c r="M827" s="1295">
        <f t="shared" si="17"/>
        <v>0</v>
      </c>
      <c r="N827" s="1295">
        <f t="shared" si="17"/>
        <v>0</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0</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0</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6.8940692006269838E-4</v>
      </c>
      <c r="L833" s="1295">
        <f t="shared" si="23"/>
        <v>1.0554981490992598E-3</v>
      </c>
      <c r="M833" s="1295">
        <f t="shared" si="23"/>
        <v>1.2249402113813919E-3</v>
      </c>
      <c r="N833" s="1295">
        <f t="shared" si="23"/>
        <v>5.8063516922415214E-3</v>
      </c>
      <c r="O833" s="1295">
        <f t="shared" si="23"/>
        <v>3.0643196003819557E-2</v>
      </c>
      <c r="P833" s="1295">
        <f t="shared" si="23"/>
        <v>2.2135985583870803E-2</v>
      </c>
      <c r="Q833" s="1295">
        <f t="shared" si="23"/>
        <v>1.9897289153199171E-2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2.846498630953346</v>
      </c>
      <c r="P835" s="1295">
        <f t="shared" si="25"/>
        <v>7.4544945784921839E-5</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1.3477664468526531</v>
      </c>
      <c r="I873" s="1304">
        <f t="shared" si="62"/>
        <v>0.45765134000602975</v>
      </c>
      <c r="J873" s="1304">
        <f t="shared" si="62"/>
        <v>0.41382441211157955</v>
      </c>
      <c r="K873" s="1304">
        <f t="shared" si="62"/>
        <v>0.34861888240357836</v>
      </c>
      <c r="L873" s="1304">
        <f t="shared" si="62"/>
        <v>0.34977664641339379</v>
      </c>
      <c r="M873" s="1304">
        <f t="shared" si="62"/>
        <v>0.81623998690300936</v>
      </c>
      <c r="N873" s="1304">
        <f t="shared" si="62"/>
        <v>0.21788944651839662</v>
      </c>
      <c r="O873" s="1304">
        <f t="shared" si="62"/>
        <v>1.0128018206053315</v>
      </c>
      <c r="P873" s="1304">
        <f t="shared" si="62"/>
        <v>-0.20957186130662472</v>
      </c>
      <c r="Q873" s="1304">
        <f t="shared" si="62"/>
        <v>0.35668034978570984</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1.3477664468526531</v>
      </c>
      <c r="I874" s="1295">
        <f t="shared" si="63"/>
        <v>0.45765134000602975</v>
      </c>
      <c r="J874" s="1295">
        <f t="shared" si="63"/>
        <v>0.41382441211157955</v>
      </c>
      <c r="K874" s="1295">
        <f t="shared" si="63"/>
        <v>0.34911338894757638</v>
      </c>
      <c r="L874" s="1295">
        <f t="shared" si="63"/>
        <v>0.3504257575932066</v>
      </c>
      <c r="M874" s="1295">
        <f t="shared" si="63"/>
        <v>0.81694104263885248</v>
      </c>
      <c r="N874" s="1295">
        <f t="shared" si="63"/>
        <v>0.21912792658058911</v>
      </c>
      <c r="O874" s="1295">
        <f t="shared" si="63"/>
        <v>1.0043579796176729</v>
      </c>
      <c r="P874" s="1295">
        <f t="shared" si="63"/>
        <v>8.4484703125676797E-3</v>
      </c>
      <c r="Q874" s="1295">
        <f t="shared" si="63"/>
        <v>0.53568664524172771</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0</v>
      </c>
      <c r="P876" s="1295">
        <f t="shared" si="65"/>
        <v>0</v>
      </c>
      <c r="Q876" s="1295">
        <f t="shared" si="65"/>
        <v>0</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0</v>
      </c>
      <c r="N877" s="1295">
        <f t="shared" si="66"/>
        <v>-2.014588395098018E-5</v>
      </c>
      <c r="O877" s="1295">
        <f t="shared" si="66"/>
        <v>1.0368432058716346E-2</v>
      </c>
      <c r="P877" s="1295">
        <f t="shared" si="66"/>
        <v>-3.0715649832422911E-3</v>
      </c>
      <c r="Q877" s="1295">
        <f t="shared" si="66"/>
        <v>3.7577390148733625E-3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-4.9450654399803957E-4</v>
      </c>
      <c r="L879" s="1295">
        <f t="shared" si="68"/>
        <v>-5.2495442594533846E-4</v>
      </c>
      <c r="M879" s="1295">
        <f t="shared" si="68"/>
        <v>-4.0433492542906856E-4</v>
      </c>
      <c r="N879" s="1295">
        <f t="shared" si="68"/>
        <v>-6.4095236919652554E-4</v>
      </c>
      <c r="O879" s="1295">
        <f t="shared" si="68"/>
        <v>-4.4654692589875581E-4</v>
      </c>
      <c r="P879" s="1295">
        <f t="shared" si="68"/>
        <v>-7.7422589785567492E-4</v>
      </c>
      <c r="Q879" s="1295">
        <f t="shared" si="68"/>
        <v>-6.7048145552679847E-4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0</v>
      </c>
      <c r="M882" s="1295">
        <f t="shared" si="71"/>
        <v>0</v>
      </c>
      <c r="N882" s="1295">
        <f t="shared" si="71"/>
        <v>0</v>
      </c>
      <c r="O882" s="1295">
        <f t="shared" si="71"/>
        <v>0</v>
      </c>
      <c r="P882" s="1295">
        <f t="shared" si="71"/>
        <v>0</v>
      </c>
      <c r="Q882" s="1295">
        <f t="shared" si="71"/>
        <v>0</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0</v>
      </c>
      <c r="Q883" s="1295">
        <f t="shared" si="72"/>
        <v>0</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-1.241567538674418E-4</v>
      </c>
      <c r="M885" s="1295">
        <f t="shared" si="74"/>
        <v>-2.9672081041412095E-4</v>
      </c>
      <c r="N885" s="1295">
        <f t="shared" si="74"/>
        <v>-5.7738180904498278E-4</v>
      </c>
      <c r="O885" s="1295">
        <f t="shared" si="74"/>
        <v>-1.478044145158992E-3</v>
      </c>
      <c r="P885" s="1295">
        <f t="shared" si="74"/>
        <v>-7.7773583488629713E-3</v>
      </c>
      <c r="Q885" s="1295">
        <f t="shared" si="74"/>
        <v>-1.1199362905109801E-2</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-0.20639718238923146</v>
      </c>
      <c r="Q887" s="1295">
        <f t="shared" si="76"/>
        <v>-0.1708941901102545</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-0.9081929681112062</v>
      </c>
      <c r="H1083" s="1300">
        <f t="shared" ref="H1083:Q1083" si="113">SUM(H1084:H1133)</f>
        <v>-0.36735241210139008</v>
      </c>
      <c r="I1083" s="1300">
        <f t="shared" si="113"/>
        <v>-0.38947506132461168</v>
      </c>
      <c r="J1083" s="1300">
        <f t="shared" si="113"/>
        <v>-0.40053638593622248</v>
      </c>
      <c r="K1083" s="1300">
        <f t="shared" si="113"/>
        <v>-0.41208149392372706</v>
      </c>
      <c r="L1083" s="1300">
        <f t="shared" si="113"/>
        <v>-0.42243004631677772</v>
      </c>
      <c r="M1083" s="1300">
        <f t="shared" si="113"/>
        <v>-0.43342481321190046</v>
      </c>
      <c r="N1083" s="1300">
        <f t="shared" si="113"/>
        <v>-0.45834887025404025</v>
      </c>
      <c r="O1083" s="1300">
        <f t="shared" si="113"/>
        <v>-0.47056132884154517</v>
      </c>
      <c r="P1083" s="1300">
        <f t="shared" si="113"/>
        <v>-0.74608026430269292</v>
      </c>
      <c r="Q1083" s="1300">
        <f t="shared" si="113"/>
        <v>-0.76129380513038147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-0.9081929681112062</v>
      </c>
      <c r="H1084" s="1295">
        <f>H$128*H$7</f>
        <v>-0.36735241210139008</v>
      </c>
      <c r="I1084" s="1295">
        <f t="shared" ref="I1084:Q1084" si="115">I$128*I$7</f>
        <v>-0.38947506132461168</v>
      </c>
      <c r="J1084" s="1295">
        <f t="shared" si="115"/>
        <v>-0.40053638593622248</v>
      </c>
      <c r="K1084" s="1295">
        <f t="shared" si="115"/>
        <v>-0.4113066230580541</v>
      </c>
      <c r="L1084" s="1295">
        <f t="shared" si="115"/>
        <v>-0.42149468520032718</v>
      </c>
      <c r="M1084" s="1295">
        <f t="shared" si="115"/>
        <v>-0.43224984929790511</v>
      </c>
      <c r="N1084" s="1295">
        <f t="shared" si="115"/>
        <v>-0.44943498481581379</v>
      </c>
      <c r="O1084" s="1295">
        <f t="shared" si="115"/>
        <v>-0.45875573628315403</v>
      </c>
      <c r="P1084" s="1295">
        <f t="shared" si="115"/>
        <v>-0.47943615360131525</v>
      </c>
      <c r="Q1084" s="1295">
        <f t="shared" si="115"/>
        <v>-0.48642671720182046</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0</v>
      </c>
      <c r="P1086" s="1295">
        <f t="shared" si="117"/>
        <v>0</v>
      </c>
      <c r="Q1086" s="1295">
        <f t="shared" si="117"/>
        <v>0</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0</v>
      </c>
      <c r="N1087" s="1295">
        <f t="shared" si="118"/>
        <v>-7.4374798664427269E-3</v>
      </c>
      <c r="O1087" s="1295">
        <f t="shared" si="118"/>
        <v>-9.1132143609734591E-3</v>
      </c>
      <c r="P1087" s="1295">
        <f t="shared" si="118"/>
        <v>-9.5240322781982942E-3</v>
      </c>
      <c r="Q1087" s="1295">
        <f t="shared" si="118"/>
        <v>-9.6629003065559858E-3</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-7.7487086567293664E-4</v>
      </c>
      <c r="L1089" s="1295">
        <f t="shared" si="120"/>
        <v>-7.9406441153178503E-4</v>
      </c>
      <c r="M1089" s="1295">
        <f t="shared" si="120"/>
        <v>-8.1380634441517176E-4</v>
      </c>
      <c r="N1089" s="1295">
        <f t="shared" si="120"/>
        <v>-8.4616117886294486E-4</v>
      </c>
      <c r="O1089" s="1295">
        <f t="shared" si="120"/>
        <v>-8.6370956364817766E-4</v>
      </c>
      <c r="P1089" s="1295">
        <f t="shared" si="120"/>
        <v>-9.0264504239041289E-4</v>
      </c>
      <c r="Q1089" s="1295">
        <f t="shared" si="120"/>
        <v>-9.158063309793376E-4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0</v>
      </c>
      <c r="M1092" s="1295">
        <f t="shared" si="123"/>
        <v>0</v>
      </c>
      <c r="N1092" s="1295">
        <f t="shared" si="123"/>
        <v>0</v>
      </c>
      <c r="O1092" s="1295">
        <f t="shared" si="123"/>
        <v>0</v>
      </c>
      <c r="P1092" s="1295">
        <f t="shared" si="123"/>
        <v>0</v>
      </c>
      <c r="Q1092" s="1295">
        <f t="shared" si="123"/>
        <v>0</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0</v>
      </c>
      <c r="Q1093" s="1295">
        <f t="shared" si="124"/>
        <v>0</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-1.4129670491872429E-4</v>
      </c>
      <c r="M1095" s="1295">
        <f t="shared" si="126"/>
        <v>-3.61157569580143E-4</v>
      </c>
      <c r="N1095" s="1295">
        <f t="shared" si="126"/>
        <v>-6.3024439292079396E-4</v>
      </c>
      <c r="O1095" s="1295">
        <f t="shared" si="126"/>
        <v>-1.8286686337694942E-3</v>
      </c>
      <c r="P1095" s="1295">
        <f t="shared" si="126"/>
        <v>-8.316018219455228E-3</v>
      </c>
      <c r="Q1095" s="1295">
        <f t="shared" si="126"/>
        <v>-1.276606203765439E-2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-0.24790141516133374</v>
      </c>
      <c r="Q1097" s="1295">
        <f t="shared" si="128"/>
        <v>-0.25152231925337126</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0.9081929681112062</v>
      </c>
      <c r="H1135" s="80">
        <f t="shared" ref="H1135:P1135" si="165">SUM(H1136:H1185)</f>
        <v>1.7151188589540431</v>
      </c>
      <c r="I1135" s="80">
        <f t="shared" si="165"/>
        <v>0.84712640133064143</v>
      </c>
      <c r="J1135" s="80">
        <f t="shared" si="165"/>
        <v>0.81436079804780204</v>
      </c>
      <c r="K1135" s="80">
        <f t="shared" si="165"/>
        <v>0.76070037632730536</v>
      </c>
      <c r="L1135" s="80">
        <f t="shared" si="165"/>
        <v>0.77220669273017151</v>
      </c>
      <c r="M1135" s="80">
        <f>SUM(M1136:M1185)</f>
        <v>1.2496648001149098</v>
      </c>
      <c r="N1135" s="80">
        <f t="shared" si="165"/>
        <v>0.67623831677243695</v>
      </c>
      <c r="O1135" s="80">
        <f t="shared" si="165"/>
        <v>1.4833631494468766</v>
      </c>
      <c r="P1135" s="80">
        <f t="shared" si="165"/>
        <v>0.53650840299606828</v>
      </c>
      <c r="Q1135" s="80">
        <f>SUM(Q1136:Q1185)</f>
        <v>1.1179741549160913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0.9081929681112062</v>
      </c>
      <c r="H1136" s="1295">
        <f>H770*H$6</f>
        <v>1.7151188589540431</v>
      </c>
      <c r="I1136" s="1295">
        <f t="shared" si="166"/>
        <v>0.84712640133064143</v>
      </c>
      <c r="J1136" s="1295">
        <f t="shared" si="166"/>
        <v>0.81436079804780204</v>
      </c>
      <c r="K1136" s="1295">
        <f>IF(COUNT($H1136:J1136)&gt;='RFM input'!$AA$7,0,K770*K$6)</f>
        <v>0.76042001200563047</v>
      </c>
      <c r="L1136" s="1295">
        <f>IF(COUNT($H1136:K1136)&gt;='RFM input'!$AA$7,0,L770*L$6)</f>
        <v>0.77192044279353378</v>
      </c>
      <c r="M1136" s="1295">
        <f>IF(COUNT($H1136:L1136)&gt;='RFM input'!$AA$7,0,M770*M$6)</f>
        <v>1.2491908919367576</v>
      </c>
      <c r="N1136" s="1295">
        <f>IF(COUNT($H1136:M1136)&gt;='RFM input'!$AA$7,0,N770*N$6)</f>
        <v>0.66856291139640289</v>
      </c>
      <c r="O1136" s="1295">
        <f>IF(COUNT($H1136:N1136)&gt;='RFM input'!$AA$7,0,O770*O$6)</f>
        <v>1.4631137159008269</v>
      </c>
      <c r="P1136" s="1295">
        <f>IF(COUNT($H1136:O1136)&gt;='RFM input'!$AA$7,0,P770*P$6)</f>
        <v>0.48788462391388293</v>
      </c>
      <c r="Q1136" s="1295">
        <f>IF(COUNT($H1136:P1136)&gt;='RFM input'!$AA$7,0,Q770*Q$6)</f>
        <v>1.0221133624435481</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0</v>
      </c>
      <c r="P1138" s="1295">
        <f>IF(COUNT($H1138:O1138)&gt;='RFM input'!$AA$7,0,P772*P$6)</f>
        <v>0</v>
      </c>
      <c r="Q1138" s="1295">
        <f>IF(COUNT($H1138:P1138)&gt;='RFM input'!$AA$7,0,Q772*Q$6)</f>
        <v>0</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0</v>
      </c>
      <c r="N1139" s="1295">
        <f>IF(COUNT($H1139:M1139)&gt;='RFM input'!$AA$7,0,N773*N$6)</f>
        <v>7.4173339824917467E-3</v>
      </c>
      <c r="O1139" s="1295">
        <f>IF(COUNT($H1139:N1139)&gt;='RFM input'!$AA$7,0,O773*O$6)</f>
        <v>1.9481646419689806E-2</v>
      </c>
      <c r="P1139" s="1295">
        <f>IF(COUNT($H1139:O1139)&gt;='RFM input'!$AA$7,0,P773*P$6)</f>
        <v>6.4524672949560031E-3</v>
      </c>
      <c r="Q1139" s="1295">
        <f>IF(COUNT($H1139:P1139)&gt;='RFM input'!$AA$7,0,Q773*Q$6)</f>
        <v>1.3420639321429348E-2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2.8036432167489707E-4</v>
      </c>
      <c r="L1141" s="1295">
        <f>IF(COUNT($H1141:K1141)&gt;='RFM input'!$AA$7,0,L775*L$6)</f>
        <v>2.6910998558644662E-4</v>
      </c>
      <c r="M1141" s="1295">
        <f>IF(COUNT($H1141:L1141)&gt;='RFM input'!$AA$7,0,M775*M$6)</f>
        <v>4.094714189861032E-4</v>
      </c>
      <c r="N1141" s="1295">
        <f>IF(COUNT($H1141:M1141)&gt;='RFM input'!$AA$7,0,N775*N$6)</f>
        <v>2.0520880966641927E-4</v>
      </c>
      <c r="O1141" s="1295">
        <f>IF(COUNT($H1141:N1141)&gt;='RFM input'!$AA$7,0,O775*O$6)</f>
        <v>4.1716263774942185E-4</v>
      </c>
      <c r="P1141" s="1295">
        <f>IF(COUNT($H1141:O1141)&gt;='RFM input'!$AA$7,0,P775*P$6)</f>
        <v>1.2841914453473794E-4</v>
      </c>
      <c r="Q1141" s="1295">
        <f>IF(COUNT($H1141:P1141)&gt;='RFM input'!$AA$7,0,Q775*Q$6)</f>
        <v>2.4532487545253913E-4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0</v>
      </c>
      <c r="M1144" s="1295">
        <f>IF(COUNT($H1144:L1144)&gt;='RFM input'!$AA$7,0,M778*M$6)</f>
        <v>0</v>
      </c>
      <c r="N1144" s="1295">
        <f>IF(COUNT($H1144:M1144)&gt;='RFM input'!$AA$7,0,N778*N$6)</f>
        <v>0</v>
      </c>
      <c r="O1144" s="1295">
        <f>IF(COUNT($H1144:N1144)&gt;='RFM input'!$AA$7,0,O778*O$6)</f>
        <v>0</v>
      </c>
      <c r="P1144" s="1295">
        <f>IF(COUNT($H1144:O1144)&gt;='RFM input'!$AA$7,0,P778*P$6)</f>
        <v>0</v>
      </c>
      <c r="Q1144" s="1295">
        <f>IF(COUNT($H1144:P1144)&gt;='RFM input'!$AA$7,0,Q778*Q$6)</f>
        <v>0</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0</v>
      </c>
      <c r="Q1145" s="1295">
        <f>IF(COUNT($H1145:P1145)&gt;='RFM input'!$AA$7,0,Q779*Q$6)</f>
        <v>0</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1.7139951051282476E-5</v>
      </c>
      <c r="M1147" s="1295">
        <f>IF(COUNT($H1147:L1147)&gt;='RFM input'!$AA$7,0,M781*M$6)</f>
        <v>6.4436759166022056E-5</v>
      </c>
      <c r="N1147" s="1295">
        <f>IF(COUNT($H1147:M1147)&gt;='RFM input'!$AA$7,0,N781*N$6)</f>
        <v>5.2862583875811181E-5</v>
      </c>
      <c r="O1147" s="1295">
        <f>IF(COUNT($H1147:N1147)&gt;='RFM input'!$AA$7,0,O781*O$6)</f>
        <v>3.5062448861050211E-4</v>
      </c>
      <c r="P1147" s="1295">
        <f>IF(COUNT($H1147:O1147)&gt;='RFM input'!$AA$7,0,P781*P$6)</f>
        <v>5.3865987059225631E-4</v>
      </c>
      <c r="Q1147" s="1295">
        <f>IF(COUNT($H1147:P1147)&gt;='RFM input'!$AA$7,0,Q781*Q$6)</f>
        <v>1.5666991325445901E-3</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4.150423277210228E-2</v>
      </c>
      <c r="Q1149" s="1295">
        <f>IF(COUNT($H1149:P1149)&gt;='RFM input'!$AA$7,0,Q783*Q$6)</f>
        <v>8.0628129143116761E-2</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28.48</v>
      </c>
      <c r="H1189" s="1322">
        <f>SUM(H1190:H1239)</f>
        <v>28.48</v>
      </c>
      <c r="I1189" s="1322">
        <f t="shared" ref="I1189:R1189" si="170">SUM(I1190:I1239)</f>
        <v>29.827766446852653</v>
      </c>
      <c r="J1189" s="1322">
        <f t="shared" si="170"/>
        <v>30.285417786858684</v>
      </c>
      <c r="K1189" s="1322">
        <f t="shared" si="170"/>
        <v>30.71056090715674</v>
      </c>
      <c r="L1189" s="1322">
        <f t="shared" si="170"/>
        <v>31.059869196480381</v>
      </c>
      <c r="M1189" s="1322">
        <f t="shared" si="170"/>
        <v>31.43224683678849</v>
      </c>
      <c r="N1189" s="1322">
        <f t="shared" si="170"/>
        <v>32.607366336871166</v>
      </c>
      <c r="O1189" s="1322">
        <f t="shared" si="170"/>
        <v>32.905590991251152</v>
      </c>
      <c r="P1189" s="1322">
        <f t="shared" si="170"/>
        <v>36.795534638813656</v>
      </c>
      <c r="Q1189" s="1322">
        <f t="shared" si="170"/>
        <v>36.608173308036676</v>
      </c>
      <c r="R1189" s="1322">
        <f t="shared" si="170"/>
        <v>37.312045860899651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28.48</v>
      </c>
      <c r="H1190" s="1270">
        <f t="shared" ref="H1190:H1219" si="171">G1190+G1242+G1294+G1346+G1398+G1450</f>
        <v>28.48</v>
      </c>
      <c r="I1190" s="1295">
        <f t="shared" ref="I1190:J1199" si="172">H1190+H1242+H1294</f>
        <v>29.827766446852653</v>
      </c>
      <c r="J1190" s="1295">
        <f t="shared" si="172"/>
        <v>30.285417786858684</v>
      </c>
      <c r="K1190" s="1295">
        <f>IF(COUNT($H1190:J1190)&gt;'RFM input'!$AA$7,0, J1190+J1242+J1294)</f>
        <v>30.699242198970264</v>
      </c>
      <c r="L1190" s="1295">
        <f>IF(COUNT($H1190:K1190)&gt;'RFM input'!$AA$7,0, K1190+K1242+K1294)</f>
        <v>31.04835558791784</v>
      </c>
      <c r="M1190" s="1295">
        <f>IF(COUNT($H1190:L1190)&gt;'RFM input'!$AA$7,0, L1190+L1242+L1294)</f>
        <v>31.420326841256664</v>
      </c>
      <c r="N1190" s="1295">
        <f>IF(COUNT($H1190:M1190)&gt;'RFM input'!$AA$7,0, M1190+M1242+M1294)</f>
        <v>32.23726788389552</v>
      </c>
      <c r="O1190" s="1295">
        <f>IF(COUNT($H1190:N1190)&gt;'RFM input'!$AA$7,0, N1190+N1242+N1294)</f>
        <v>32.45639581047611</v>
      </c>
      <c r="P1190" s="1295">
        <f>IF(COUNT($H1190:O1190)&gt;'RFM input'!$AA$7,0, O1190+O1242+O1294)</f>
        <v>33.460753790093783</v>
      </c>
      <c r="Q1190" s="1295">
        <f>IF(COUNT($H1190:P1190)&gt;'RFM input'!$AA$7,0, P1190+P1242+P1294)</f>
        <v>33.469202260406348</v>
      </c>
      <c r="R1190" s="1295">
        <f>IF(COUNT($H1190:Q1190)&gt;'RFM input'!$AA$7,0, Q1190+Q1242+Q1294)</f>
        <v>34.332183819572137</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v>
      </c>
      <c r="P1192" s="1295">
        <f>IF(COUNT($H1192:O1192)&gt;'RFM input'!$AA$7,0, O1192+O1244+O1296)</f>
        <v>0</v>
      </c>
      <c r="Q1192" s="1295">
        <f>IF(COUNT($H1192:P1192)&gt;'RFM input'!$AA$7,0, P1192+P1244+P1296)</f>
        <v>0</v>
      </c>
      <c r="R1192" s="1295">
        <f>IF(COUNT($H1192:Q1192)&gt;'RFM input'!$AA$7,0, Q1192+Q1244+Q1296)</f>
        <v>0</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0</v>
      </c>
      <c r="N1193" s="1295">
        <f>IF(COUNT($H1193:M1193)&gt;'RFM input'!$AA$7,0, M1193+M1245+M1297)</f>
        <v>0.3576545729682763</v>
      </c>
      <c r="O1193" s="1295">
        <f>IF(COUNT($H1193:N1193)&gt;'RFM input'!$AA$7,0, N1193+N1245+N1297)</f>
        <v>0.43216328325368258</v>
      </c>
      <c r="P1193" s="1295">
        <f>IF(COUNT($H1193:O1193)&gt;'RFM input'!$AA$7,0, O1193+O1245+O1297)</f>
        <v>0.44253171531239893</v>
      </c>
      <c r="Q1193" s="1295">
        <f>IF(COUNT($H1193:P1193)&gt;'RFM input'!$AA$7,0, P1193+P1245+P1297)</f>
        <v>0.43946015032915664</v>
      </c>
      <c r="R1193" s="1295">
        <f>IF(COUNT($H1193:Q1193)&gt;'RFM input'!$AA$7,0, Q1193+Q1245+Q1297)</f>
        <v>0.44321788934403</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1.1318708186475167E-2</v>
      </c>
      <c r="L1195" s="1295">
        <f>IF(COUNT($H1195:K1195)&gt;'RFM input'!$AA$7,0, K1195+K1247+K1299)</f>
        <v>1.0824201642477127E-2</v>
      </c>
      <c r="M1195" s="1295">
        <f>IF(COUNT($H1195:L1195)&gt;'RFM input'!$AA$7,0, L1195+L1247+L1299)</f>
        <v>1.0299247216531788E-2</v>
      </c>
      <c r="N1195" s="1295">
        <f>IF(COUNT($H1195:M1195)&gt;'RFM input'!$AA$7,0, M1195+M1247+M1299)</f>
        <v>9.8949122911027206E-3</v>
      </c>
      <c r="O1195" s="1295">
        <f>IF(COUNT($H1195:N1195)&gt;'RFM input'!$AA$7,0, N1195+N1247+N1299)</f>
        <v>9.2539599219061946E-3</v>
      </c>
      <c r="P1195" s="1295">
        <f>IF(COUNT($H1195:O1195)&gt;'RFM input'!$AA$7,0, O1195+O1247+O1299)</f>
        <v>8.8074129960074386E-3</v>
      </c>
      <c r="Q1195" s="1295">
        <f>IF(COUNT($H1195:P1195)&gt;'RFM input'!$AA$7,0, P1195+P1247+P1299)</f>
        <v>8.0331870981517634E-3</v>
      </c>
      <c r="R1195" s="1295">
        <f>IF(COUNT($H1195:Q1195)&gt;'RFM input'!$AA$7,0, Q1195+Q1247+Q1299)</f>
        <v>7.3627056426249652E-3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0</v>
      </c>
      <c r="M1198" s="1295">
        <f>IF(COUNT($H1198:L1198)&gt;'RFM input'!$AA$7,0, L1198+L1250+L1302)</f>
        <v>0</v>
      </c>
      <c r="N1198" s="1295">
        <f>IF(COUNT($H1198:M1198)&gt;'RFM input'!$AA$7,0, M1198+M1250+M1302)</f>
        <v>0</v>
      </c>
      <c r="O1198" s="1295">
        <f>IF(COUNT($H1198:N1198)&gt;'RFM input'!$AA$7,0, N1198+N1250+N1302)</f>
        <v>0</v>
      </c>
      <c r="P1198" s="1295">
        <f>IF(COUNT($H1198:O1198)&gt;'RFM input'!$AA$7,0, O1198+O1250+O1302)</f>
        <v>0</v>
      </c>
      <c r="Q1198" s="1295">
        <f>IF(COUNT($H1198:P1198)&gt;'RFM input'!$AA$7,0, P1198+P1250+P1302)</f>
        <v>0</v>
      </c>
      <c r="R1198" s="1295">
        <f>IF(COUNT($H1198:Q1198)&gt;'RFM input'!$AA$7,0, Q1198+Q1250+Q1302)</f>
        <v>0</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0</v>
      </c>
      <c r="Q1199" s="1295">
        <f>IF(COUNT($H1199:P1199)&gt;'RFM input'!$AA$7,0, P1199+P1251+P1303)</f>
        <v>0</v>
      </c>
      <c r="R1199" s="1295">
        <f>IF(COUNT($H1199:Q1199)&gt;'RFM input'!$AA$7,0, Q1199+Q1251+Q1303)</f>
        <v>0</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6.8940692006269838E-4</v>
      </c>
      <c r="M1201" s="1295">
        <f>IF(COUNT($H1201:L1201)&gt;'RFM input'!$AA$7,0, L1201+L1253+L1305)</f>
        <v>1.6207483152945164E-3</v>
      </c>
      <c r="N1201" s="1295">
        <f>IF(COUNT($H1201:M1201)&gt;'RFM input'!$AA$7,0, M1201+M1253+M1305)</f>
        <v>2.5489677162617874E-3</v>
      </c>
      <c r="O1201" s="1295">
        <f>IF(COUNT($H1201:N1201)&gt;'RFM input'!$AA$7,0, N1201+N1253+N1305)</f>
        <v>7.7779375994583263E-3</v>
      </c>
      <c r="P1201" s="1295">
        <f>IF(COUNT($H1201:O1201)&gt;'RFM input'!$AA$7,0, O1201+O1253+O1305)</f>
        <v>3.6943089458118888E-2</v>
      </c>
      <c r="Q1201" s="1295">
        <f>IF(COUNT($H1201:P1201)&gt;'RFM input'!$AA$7,0, P1201+P1253+P1305)</f>
        <v>5.130171669312672E-2</v>
      </c>
      <c r="R1201" s="1295">
        <f>IF(COUNT($H1201:Q1201)&gt;'RFM input'!$AA$7,0, Q1201+Q1253+Q1305)</f>
        <v>5.9999642941216097E-2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2.846498630953346</v>
      </c>
      <c r="Q1203" s="1295">
        <f>IF(COUNT($H1203:P1203)&gt;'RFM input'!$AA$7,0, P1203+P1255+P1307)</f>
        <v>2.6401759935098994</v>
      </c>
      <c r="R1203" s="1295">
        <f>IF(COUNT($H1203:Q1203)&gt;'RFM input'!$AA$7,0, Q1203+Q1255+Q1307)</f>
        <v>2.4692818033996451</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0</v>
      </c>
      <c r="I1241" s="1267">
        <f t="shared" si="177"/>
        <v>0</v>
      </c>
      <c r="J1241" s="1267">
        <f t="shared" si="177"/>
        <v>1.1318708186475167E-2</v>
      </c>
      <c r="K1241" s="1267">
        <f t="shared" si="177"/>
        <v>6.8940692006269838E-4</v>
      </c>
      <c r="L1241" s="1267">
        <f t="shared" si="177"/>
        <v>2.2600993894716214E-2</v>
      </c>
      <c r="M1241" s="1267">
        <f t="shared" si="177"/>
        <v>0.35887951317965766</v>
      </c>
      <c r="N1241" s="1267">
        <f t="shared" si="177"/>
        <v>8.0335207861598798E-2</v>
      </c>
      <c r="O1241" s="1267">
        <f t="shared" si="177"/>
        <v>2.8771418269571654</v>
      </c>
      <c r="P1241" s="1267">
        <f t="shared" si="177"/>
        <v>2.2210530529655725E-2</v>
      </c>
      <c r="Q1241" s="1267">
        <f t="shared" si="177"/>
        <v>0.34719220307726456</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0</v>
      </c>
      <c r="J1242" s="1295">
        <f t="shared" si="178"/>
        <v>0</v>
      </c>
      <c r="K1242" s="1295">
        <f t="shared" si="178"/>
        <v>0</v>
      </c>
      <c r="L1242" s="1295">
        <f t="shared" si="178"/>
        <v>2.1545495745616955E-2</v>
      </c>
      <c r="M1242" s="1295">
        <f t="shared" si="178"/>
        <v>0</v>
      </c>
      <c r="N1242" s="1295">
        <f t="shared" si="178"/>
        <v>0</v>
      </c>
      <c r="O1242" s="1295">
        <f t="shared" si="178"/>
        <v>0</v>
      </c>
      <c r="P1242" s="1295">
        <f t="shared" si="178"/>
        <v>0</v>
      </c>
      <c r="Q1242" s="1295">
        <f t="shared" si="178"/>
        <v>0.3272949139240654</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v>
      </c>
      <c r="O1244" s="1295">
        <f t="shared" si="180"/>
        <v>0</v>
      </c>
      <c r="P1244" s="1295">
        <f t="shared" si="180"/>
        <v>0</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0</v>
      </c>
      <c r="M1245" s="1295">
        <f t="shared" si="181"/>
        <v>0.3576545729682763</v>
      </c>
      <c r="N1245" s="1295">
        <f t="shared" si="181"/>
        <v>7.4528856169357283E-2</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1.1318708186475167E-2</v>
      </c>
      <c r="K1247" s="1295">
        <f t="shared" si="183"/>
        <v>0</v>
      </c>
      <c r="L1247" s="1295">
        <f t="shared" si="183"/>
        <v>0</v>
      </c>
      <c r="M1247" s="1295">
        <f t="shared" si="183"/>
        <v>0</v>
      </c>
      <c r="N1247" s="1295">
        <f t="shared" si="183"/>
        <v>0</v>
      </c>
      <c r="O1247" s="1295">
        <f t="shared" si="183"/>
        <v>0</v>
      </c>
      <c r="P1247" s="1295">
        <f t="shared" si="183"/>
        <v>0</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0</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0</v>
      </c>
      <c r="P1251" s="1295">
        <f t="shared" si="187"/>
        <v>0</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6.8940692006269838E-4</v>
      </c>
      <c r="L1253" s="1295">
        <f t="shared" si="189"/>
        <v>1.0554981490992598E-3</v>
      </c>
      <c r="M1253" s="1295">
        <f t="shared" si="189"/>
        <v>1.2249402113813919E-3</v>
      </c>
      <c r="N1253" s="1295">
        <f t="shared" si="189"/>
        <v>5.8063516922415214E-3</v>
      </c>
      <c r="O1253" s="1295">
        <f t="shared" si="189"/>
        <v>3.0643196003819557E-2</v>
      </c>
      <c r="P1253" s="1295">
        <f t="shared" si="189"/>
        <v>2.2135985583870803E-2</v>
      </c>
      <c r="Q1253" s="1295">
        <f t="shared" si="189"/>
        <v>1.9897289153199171E-2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2.846498630953346</v>
      </c>
      <c r="P1255" s="1295">
        <f t="shared" si="191"/>
        <v>7.4544945784921839E-5</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1.3477664468526531</v>
      </c>
      <c r="I1293" s="1304">
        <f t="shared" ref="I1293:Q1293" si="228">SUM(I1294:I1343)</f>
        <v>0.45765134000602975</v>
      </c>
      <c r="J1293" s="1304">
        <f t="shared" si="228"/>
        <v>0.41382441211157955</v>
      </c>
      <c r="K1293" s="1304">
        <f t="shared" si="228"/>
        <v>0.34861888240357836</v>
      </c>
      <c r="L1293" s="1304">
        <f t="shared" si="228"/>
        <v>0.34977664641339379</v>
      </c>
      <c r="M1293" s="1304">
        <f t="shared" si="228"/>
        <v>0.81623998690300936</v>
      </c>
      <c r="N1293" s="1304">
        <f t="shared" si="228"/>
        <v>0.21788944651839662</v>
      </c>
      <c r="O1293" s="1304">
        <f t="shared" si="228"/>
        <v>1.0128018206053315</v>
      </c>
      <c r="P1293" s="1304">
        <f t="shared" si="228"/>
        <v>-0.20957186130662472</v>
      </c>
      <c r="Q1293" s="1304">
        <f t="shared" si="228"/>
        <v>0.35668034978570984</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1.3477664468526531</v>
      </c>
      <c r="I1294" s="1295">
        <f t="shared" ref="I1294:Q1294" si="229">I1504+I1556</f>
        <v>0.45765134000602975</v>
      </c>
      <c r="J1294" s="1295">
        <f t="shared" si="229"/>
        <v>0.41382441211157955</v>
      </c>
      <c r="K1294" s="1295">
        <f t="shared" si="229"/>
        <v>0.34911338894757638</v>
      </c>
      <c r="L1294" s="1295">
        <f t="shared" si="229"/>
        <v>0.3504257575932066</v>
      </c>
      <c r="M1294" s="1295">
        <f t="shared" si="229"/>
        <v>0.81694104263885248</v>
      </c>
      <c r="N1294" s="1295">
        <f t="shared" si="229"/>
        <v>0.21912792658058911</v>
      </c>
      <c r="O1294" s="1295">
        <f t="shared" si="229"/>
        <v>1.0043579796176729</v>
      </c>
      <c r="P1294" s="1295">
        <f t="shared" si="229"/>
        <v>8.4484703125676797E-3</v>
      </c>
      <c r="Q1294" s="1295">
        <f t="shared" si="229"/>
        <v>0.53568664524172771</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0</v>
      </c>
      <c r="P1296" s="1295">
        <f t="shared" si="231"/>
        <v>0</v>
      </c>
      <c r="Q1296" s="1295">
        <f t="shared" si="231"/>
        <v>0</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0</v>
      </c>
      <c r="N1297" s="1295">
        <f t="shared" si="232"/>
        <v>-2.014588395098018E-5</v>
      </c>
      <c r="O1297" s="1295">
        <f t="shared" si="232"/>
        <v>1.0368432058716346E-2</v>
      </c>
      <c r="P1297" s="1295">
        <f t="shared" si="232"/>
        <v>-3.0715649832422911E-3</v>
      </c>
      <c r="Q1297" s="1295">
        <f t="shared" si="232"/>
        <v>3.7577390148733625E-3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-4.9450654399803957E-4</v>
      </c>
      <c r="L1299" s="1295">
        <f t="shared" si="234"/>
        <v>-5.2495442594533846E-4</v>
      </c>
      <c r="M1299" s="1295">
        <f t="shared" si="234"/>
        <v>-4.0433492542906856E-4</v>
      </c>
      <c r="N1299" s="1295">
        <f t="shared" si="234"/>
        <v>-6.4095236919652554E-4</v>
      </c>
      <c r="O1299" s="1295">
        <f t="shared" si="234"/>
        <v>-4.4654692589875581E-4</v>
      </c>
      <c r="P1299" s="1295">
        <f t="shared" si="234"/>
        <v>-7.7422589785567492E-4</v>
      </c>
      <c r="Q1299" s="1295">
        <f t="shared" si="234"/>
        <v>-6.7048145552679847E-4</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0</v>
      </c>
      <c r="M1302" s="1295">
        <f t="shared" si="237"/>
        <v>0</v>
      </c>
      <c r="N1302" s="1295">
        <f t="shared" si="237"/>
        <v>0</v>
      </c>
      <c r="O1302" s="1295">
        <f t="shared" si="237"/>
        <v>0</v>
      </c>
      <c r="P1302" s="1295">
        <f t="shared" si="237"/>
        <v>0</v>
      </c>
      <c r="Q1302" s="1295">
        <f t="shared" si="237"/>
        <v>0</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0</v>
      </c>
      <c r="Q1303" s="1295">
        <f t="shared" si="238"/>
        <v>0</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-1.241567538674418E-4</v>
      </c>
      <c r="M1305" s="1295">
        <f t="shared" si="240"/>
        <v>-2.9672081041412095E-4</v>
      </c>
      <c r="N1305" s="1295">
        <f t="shared" si="240"/>
        <v>-5.7738180904498278E-4</v>
      </c>
      <c r="O1305" s="1295">
        <f t="shared" si="240"/>
        <v>-1.478044145158992E-3</v>
      </c>
      <c r="P1305" s="1295">
        <f t="shared" si="240"/>
        <v>-7.7773583488629713E-3</v>
      </c>
      <c r="Q1305" s="1295">
        <f t="shared" si="240"/>
        <v>-1.1199362905109801E-2</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-0.20639718238923146</v>
      </c>
      <c r="Q1307" s="1295">
        <f t="shared" si="242"/>
        <v>-0.1708941901102545</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-0.9081929681112062</v>
      </c>
      <c r="H1503" s="1300">
        <f t="shared" ref="H1503:Q1503" si="279">SUM(H1504:H1553)</f>
        <v>-0.36735241210139008</v>
      </c>
      <c r="I1503" s="1300">
        <f t="shared" si="279"/>
        <v>-0.38947506132461168</v>
      </c>
      <c r="J1503" s="1300">
        <f t="shared" si="279"/>
        <v>-0.40053638593622248</v>
      </c>
      <c r="K1503" s="1300">
        <f t="shared" si="279"/>
        <v>-0.41208149392372706</v>
      </c>
      <c r="L1503" s="1300">
        <f t="shared" si="279"/>
        <v>-0.42243004631677772</v>
      </c>
      <c r="M1503" s="1300">
        <f t="shared" si="279"/>
        <v>-0.43342481321190046</v>
      </c>
      <c r="N1503" s="1300">
        <f t="shared" si="279"/>
        <v>-0.45834887025404025</v>
      </c>
      <c r="O1503" s="1300">
        <f t="shared" si="279"/>
        <v>-0.47056132884154517</v>
      </c>
      <c r="P1503" s="1300">
        <f t="shared" si="279"/>
        <v>-0.74608026430269292</v>
      </c>
      <c r="Q1503" s="1300">
        <f t="shared" si="279"/>
        <v>-0.76129380513038147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-0.9081929681112062</v>
      </c>
      <c r="H1504" s="1295">
        <f t="shared" ref="H1504:Q1504" si="281">H$128*H$7</f>
        <v>-0.36735241210139008</v>
      </c>
      <c r="I1504" s="1295">
        <f t="shared" si="281"/>
        <v>-0.38947506132461168</v>
      </c>
      <c r="J1504" s="1295">
        <f t="shared" si="281"/>
        <v>-0.40053638593622248</v>
      </c>
      <c r="K1504" s="1295">
        <f t="shared" si="281"/>
        <v>-0.4113066230580541</v>
      </c>
      <c r="L1504" s="1295">
        <f t="shared" si="281"/>
        <v>-0.42149468520032718</v>
      </c>
      <c r="M1504" s="1295">
        <f t="shared" si="281"/>
        <v>-0.43224984929790511</v>
      </c>
      <c r="N1504" s="1295">
        <f t="shared" si="281"/>
        <v>-0.44943498481581379</v>
      </c>
      <c r="O1504" s="1295">
        <f t="shared" si="281"/>
        <v>-0.45875573628315403</v>
      </c>
      <c r="P1504" s="1295">
        <f t="shared" si="281"/>
        <v>-0.47943615360131525</v>
      </c>
      <c r="Q1504" s="1295">
        <f t="shared" si="281"/>
        <v>-0.48642671720182046</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0</v>
      </c>
      <c r="P1506" s="1295">
        <f t="shared" si="283"/>
        <v>0</v>
      </c>
      <c r="Q1506" s="1295">
        <f t="shared" si="283"/>
        <v>0</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0</v>
      </c>
      <c r="N1507" s="1295">
        <f t="shared" si="284"/>
        <v>-7.4374798664427269E-3</v>
      </c>
      <c r="O1507" s="1295">
        <f t="shared" si="284"/>
        <v>-9.1132143609734591E-3</v>
      </c>
      <c r="P1507" s="1295">
        <f t="shared" si="284"/>
        <v>-9.5240322781982942E-3</v>
      </c>
      <c r="Q1507" s="1295">
        <f t="shared" si="284"/>
        <v>-9.6629003065559858E-3</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-7.7487086567293664E-4</v>
      </c>
      <c r="L1509" s="1295">
        <f t="shared" si="286"/>
        <v>-7.9406441153178503E-4</v>
      </c>
      <c r="M1509" s="1295">
        <f t="shared" si="286"/>
        <v>-8.1380634441517176E-4</v>
      </c>
      <c r="N1509" s="1295">
        <f t="shared" si="286"/>
        <v>-8.4616117886294486E-4</v>
      </c>
      <c r="O1509" s="1295">
        <f t="shared" si="286"/>
        <v>-8.6370956364817766E-4</v>
      </c>
      <c r="P1509" s="1295">
        <f t="shared" si="286"/>
        <v>-9.0264504239041289E-4</v>
      </c>
      <c r="Q1509" s="1295">
        <f t="shared" si="286"/>
        <v>-9.158063309793376E-4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0</v>
      </c>
      <c r="M1512" s="1295">
        <f t="shared" si="289"/>
        <v>0</v>
      </c>
      <c r="N1512" s="1295">
        <f t="shared" si="289"/>
        <v>0</v>
      </c>
      <c r="O1512" s="1295">
        <f t="shared" si="289"/>
        <v>0</v>
      </c>
      <c r="P1512" s="1295">
        <f t="shared" si="289"/>
        <v>0</v>
      </c>
      <c r="Q1512" s="1295">
        <f t="shared" si="289"/>
        <v>0</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0</v>
      </c>
      <c r="Q1513" s="1295">
        <f t="shared" si="290"/>
        <v>0</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-1.4129670491872429E-4</v>
      </c>
      <c r="M1515" s="1295">
        <f t="shared" si="292"/>
        <v>-3.61157569580143E-4</v>
      </c>
      <c r="N1515" s="1295">
        <f t="shared" si="292"/>
        <v>-6.3024439292079396E-4</v>
      </c>
      <c r="O1515" s="1295">
        <f t="shared" si="292"/>
        <v>-1.8286686337694942E-3</v>
      </c>
      <c r="P1515" s="1295">
        <f t="shared" si="292"/>
        <v>-8.316018219455228E-3</v>
      </c>
      <c r="Q1515" s="1295">
        <f t="shared" si="292"/>
        <v>-1.276606203765439E-2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-0.24790141516133374</v>
      </c>
      <c r="Q1517" s="1295">
        <f t="shared" si="294"/>
        <v>-0.25152231925337126</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0.9081929681112062</v>
      </c>
      <c r="H1555" s="80">
        <f t="shared" ref="H1555:Q1555" si="331">SUM(H1556:H1605)</f>
        <v>1.7151188589540431</v>
      </c>
      <c r="I1555" s="80">
        <f t="shared" si="331"/>
        <v>0.84712640133064143</v>
      </c>
      <c r="J1555" s="80">
        <f t="shared" si="331"/>
        <v>0.81436079804780204</v>
      </c>
      <c r="K1555" s="80">
        <f t="shared" si="331"/>
        <v>0.76070037632730536</v>
      </c>
      <c r="L1555" s="80">
        <f t="shared" si="331"/>
        <v>0.77220669273017151</v>
      </c>
      <c r="M1555" s="80">
        <f t="shared" si="331"/>
        <v>1.2496648001149098</v>
      </c>
      <c r="N1555" s="80">
        <f t="shared" si="331"/>
        <v>0.67623831677243695</v>
      </c>
      <c r="O1555" s="80">
        <f t="shared" si="331"/>
        <v>1.4833631494468766</v>
      </c>
      <c r="P1555" s="80">
        <f t="shared" si="331"/>
        <v>0.53650840299606828</v>
      </c>
      <c r="Q1555" s="80">
        <f t="shared" si="331"/>
        <v>1.1179741549160913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0.9081929681112062</v>
      </c>
      <c r="H1556" s="1295">
        <f>H1190*H$6</f>
        <v>1.7151188589540431</v>
      </c>
      <c r="I1556" s="1295">
        <f>I1190*I$6</f>
        <v>0.84712640133064143</v>
      </c>
      <c r="J1556" s="1295">
        <f>J1190*J$6</f>
        <v>0.81436079804780204</v>
      </c>
      <c r="K1556" s="1295">
        <f>IF(COUNT($H1556:J1556)&gt;='RFM input'!$AA$7,0,K1190*K$6)</f>
        <v>0.76042001200563047</v>
      </c>
      <c r="L1556" s="1295">
        <f>IF(COUNT($H1556:K1556)&gt;='RFM input'!$AA$7,0,L1190*L$6)</f>
        <v>0.77192044279353378</v>
      </c>
      <c r="M1556" s="1295">
        <f>IF(COUNT($H1556:L1556)&gt;='RFM input'!$AA$7,0,M1190*M$6)</f>
        <v>1.2491908919367576</v>
      </c>
      <c r="N1556" s="1295">
        <f>IF(COUNT($H1556:M1556)&gt;='RFM input'!$AA$7,0,N1190*N$6)</f>
        <v>0.66856291139640289</v>
      </c>
      <c r="O1556" s="1295">
        <f>IF(COUNT($H1556:N1556)&gt;='RFM input'!$AA$7,0,O1190*O$6)</f>
        <v>1.4631137159008269</v>
      </c>
      <c r="P1556" s="1295">
        <f>IF(COUNT($H1556:O1556)&gt;='RFM input'!$AA$7,0,P1190*P$6)</f>
        <v>0.48788462391388293</v>
      </c>
      <c r="Q1556" s="1295">
        <f>IF(COUNT($H1556:P1556)&gt;='RFM input'!$AA$7,0,Q1190*Q$6)</f>
        <v>1.0221133624435481</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0</v>
      </c>
      <c r="P1558" s="1295">
        <f>IF(COUNT($H1558:O1558)&gt;='RFM input'!$AA$7,0,P1192*P$6)</f>
        <v>0</v>
      </c>
      <c r="Q1558" s="1295">
        <f>IF(COUNT($H1558:P1558)&gt;='RFM input'!$AA$7,0,Q1192*Q$6)</f>
        <v>0</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0</v>
      </c>
      <c r="N1559" s="1295">
        <f>IF(COUNT($H1559:M1559)&gt;='RFM input'!$AA$7,0,N1193*N$6)</f>
        <v>7.4173339824917467E-3</v>
      </c>
      <c r="O1559" s="1295">
        <f>IF(COUNT($H1559:N1559)&gt;='RFM input'!$AA$7,0,O1193*O$6)</f>
        <v>1.9481646419689806E-2</v>
      </c>
      <c r="P1559" s="1295">
        <f>IF(COUNT($H1559:O1559)&gt;='RFM input'!$AA$7,0,P1193*P$6)</f>
        <v>6.4524672949560031E-3</v>
      </c>
      <c r="Q1559" s="1295">
        <f>IF(COUNT($H1559:P1559)&gt;='RFM input'!$AA$7,0,Q1193*Q$6)</f>
        <v>1.3420639321429348E-2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2.8036432167489707E-4</v>
      </c>
      <c r="L1561" s="1295">
        <f>IF(COUNT($H1561:K1561)&gt;='RFM input'!$AA$7,0,L1195*L$6)</f>
        <v>2.6910998558644662E-4</v>
      </c>
      <c r="M1561" s="1295">
        <f>IF(COUNT($H1561:L1561)&gt;='RFM input'!$AA$7,0,M1195*M$6)</f>
        <v>4.094714189861032E-4</v>
      </c>
      <c r="N1561" s="1295">
        <f>IF(COUNT($H1561:M1561)&gt;='RFM input'!$AA$7,0,N1195*N$6)</f>
        <v>2.0520880966641927E-4</v>
      </c>
      <c r="O1561" s="1295">
        <f>IF(COUNT($H1561:N1561)&gt;='RFM input'!$AA$7,0,O1195*O$6)</f>
        <v>4.1716263774942185E-4</v>
      </c>
      <c r="P1561" s="1295">
        <f>IF(COUNT($H1561:O1561)&gt;='RFM input'!$AA$7,0,P1195*P$6)</f>
        <v>1.2841914453473794E-4</v>
      </c>
      <c r="Q1561" s="1295">
        <f>IF(COUNT($H1561:P1561)&gt;='RFM input'!$AA$7,0,Q1195*Q$6)</f>
        <v>2.4532487545253913E-4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0</v>
      </c>
      <c r="M1564" s="1295">
        <f>IF(COUNT($H1564:L1564)&gt;='RFM input'!$AA$7,0,M1198*M$6)</f>
        <v>0</v>
      </c>
      <c r="N1564" s="1295">
        <f>IF(COUNT($H1564:M1564)&gt;='RFM input'!$AA$7,0,N1198*N$6)</f>
        <v>0</v>
      </c>
      <c r="O1564" s="1295">
        <f>IF(COUNT($H1564:N1564)&gt;='RFM input'!$AA$7,0,O1198*O$6)</f>
        <v>0</v>
      </c>
      <c r="P1564" s="1295">
        <f>IF(COUNT($H1564:O1564)&gt;='RFM input'!$AA$7,0,P1198*P$6)</f>
        <v>0</v>
      </c>
      <c r="Q1564" s="1295">
        <f>IF(COUNT($H1564:P1564)&gt;='RFM input'!$AA$7,0,Q1198*Q$6)</f>
        <v>0</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0</v>
      </c>
      <c r="Q1565" s="1295">
        <f>IF(COUNT($H1565:P1565)&gt;='RFM input'!$AA$7,0,Q1199*Q$6)</f>
        <v>0</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1.7139951051282476E-5</v>
      </c>
      <c r="M1567" s="1295">
        <f>IF(COUNT($H1567:L1567)&gt;='RFM input'!$AA$7,0,M1201*M$6)</f>
        <v>6.4436759166022056E-5</v>
      </c>
      <c r="N1567" s="1295">
        <f>IF(COUNT($H1567:M1567)&gt;='RFM input'!$AA$7,0,N1201*N$6)</f>
        <v>5.2862583875811181E-5</v>
      </c>
      <c r="O1567" s="1295">
        <f>IF(COUNT($H1567:N1567)&gt;='RFM input'!$AA$7,0,O1201*O$6)</f>
        <v>3.5062448861050211E-4</v>
      </c>
      <c r="P1567" s="1295">
        <f>IF(COUNT($H1567:O1567)&gt;='RFM input'!$AA$7,0,P1201*P$6)</f>
        <v>5.3865987059225631E-4</v>
      </c>
      <c r="Q1567" s="1295">
        <f>IF(COUNT($H1567:P1567)&gt;='RFM input'!$AA$7,0,Q1201*Q$6)</f>
        <v>1.5666991325445901E-3</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4.150423277210228E-2</v>
      </c>
      <c r="Q1569" s="1295">
        <f>IF(COUNT($H1569:P1569)&gt;='RFM input'!$AA$7,0,Q1203*Q$6)</f>
        <v>8.0628129143116761E-2</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Central West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28.48</v>
      </c>
      <c r="H7" s="1325">
        <f t="shared" ref="H7:Q7" si="1">SUM(H8:H57)</f>
        <v>28.48</v>
      </c>
      <c r="I7" s="1325">
        <f t="shared" si="1"/>
        <v>29.827766446852653</v>
      </c>
      <c r="J7" s="1325">
        <f t="shared" si="1"/>
        <v>30.285417786858684</v>
      </c>
      <c r="K7" s="1325">
        <f t="shared" si="1"/>
        <v>30.71056090715674</v>
      </c>
      <c r="L7" s="1325">
        <f t="shared" si="1"/>
        <v>31.059869196480381</v>
      </c>
      <c r="M7" s="1325">
        <f t="shared" si="1"/>
        <v>31.43224683678849</v>
      </c>
      <c r="N7" s="1325">
        <f t="shared" si="1"/>
        <v>32.607366336871166</v>
      </c>
      <c r="O7" s="1325">
        <f t="shared" si="1"/>
        <v>32.905590991251152</v>
      </c>
      <c r="P7" s="1325">
        <f t="shared" si="1"/>
        <v>36.795534638813656</v>
      </c>
      <c r="Q7" s="1325">
        <f t="shared" si="1"/>
        <v>36.608173308036676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28.48</v>
      </c>
      <c r="H8" s="1295">
        <f t="shared" ref="H8:H37" si="2">G8+G60+G112+G164+G216+G268</f>
        <v>28.48</v>
      </c>
      <c r="I8" s="1295">
        <f t="shared" ref="I8:I37" si="3">H8+H60+H112</f>
        <v>29.827766446852653</v>
      </c>
      <c r="J8" s="1295">
        <f>IF(COUNT($H8:I8)&gt;='RFM input'!$AA$7,0,I8+I60+I112)</f>
        <v>30.285417786858684</v>
      </c>
      <c r="K8" s="1295">
        <f>IF(COUNT($H8:J8)&gt;='RFM input'!$AA$7,0,J8+J60+J112)</f>
        <v>30.699242198970264</v>
      </c>
      <c r="L8" s="1295">
        <f>IF(COUNT($H8:K8)&gt;='RFM input'!$AA$7,0,K8+K60+K112)</f>
        <v>31.04835558791784</v>
      </c>
      <c r="M8" s="1295">
        <f>IF(COUNT($H8:L8)&gt;='RFM input'!$AA$7,0,L8+L60+L112)</f>
        <v>31.420326841256664</v>
      </c>
      <c r="N8" s="1295">
        <f>IF(COUNT($H8:M8)&gt;='RFM input'!$AA$7,0,M8+M60+M112)</f>
        <v>32.23726788389552</v>
      </c>
      <c r="O8" s="1295">
        <f>IF(COUNT($H8:N8)&gt;='RFM input'!$AA$7,0,N8+N60+N112)</f>
        <v>32.45639581047611</v>
      </c>
      <c r="P8" s="1295">
        <f>IF(COUNT($H8:O8)&gt;='RFM input'!$AA$7,0,O8+O60+O112)</f>
        <v>33.460753790093783</v>
      </c>
      <c r="Q8" s="1295">
        <f>IF(COUNT($H8:P8)&gt;='RFM input'!$AA$7,0,P8+P60+P112)</f>
        <v>33.469202260406348</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v>
      </c>
      <c r="P10" s="1295">
        <f>IF(COUNT($H10:O10)&gt;='RFM input'!$AA$7,0,O10+O62+O114)</f>
        <v>0</v>
      </c>
      <c r="Q10" s="1295">
        <f>IF(COUNT($H10:P10)&gt;='RFM input'!$AA$7,0,P10+P62+P114)</f>
        <v>0</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0</v>
      </c>
      <c r="N11" s="1295">
        <f>IF(COUNT($H11:M11)&gt;='RFM input'!$AA$7,0,M11+M63+M115)</f>
        <v>0.3576545729682763</v>
      </c>
      <c r="O11" s="1295">
        <f>IF(COUNT($H11:N11)&gt;='RFM input'!$AA$7,0,N11+N63+N115)</f>
        <v>0.43216328325368258</v>
      </c>
      <c r="P11" s="1295">
        <f>IF(COUNT($H11:O11)&gt;='RFM input'!$AA$7,0,O11+O63+O115)</f>
        <v>0.44253171531239893</v>
      </c>
      <c r="Q11" s="1295">
        <f>IF(COUNT($H11:P11)&gt;='RFM input'!$AA$7,0,P11+P63+P115)</f>
        <v>0.43946015032915664</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1.1318708186475167E-2</v>
      </c>
      <c r="L13" s="1295">
        <f>IF(COUNT($H13:K13)&gt;='RFM input'!$AA$7,0,K13+K65+K117)</f>
        <v>1.0824201642477127E-2</v>
      </c>
      <c r="M13" s="1295">
        <f>IF(COUNT($H13:L13)&gt;='RFM input'!$AA$7,0,L13+L65+L117)</f>
        <v>1.0299247216531788E-2</v>
      </c>
      <c r="N13" s="1295">
        <f>IF(COUNT($H13:M13)&gt;='RFM input'!$AA$7,0,M13+M65+M117)</f>
        <v>9.8949122911027206E-3</v>
      </c>
      <c r="O13" s="1295">
        <f>IF(COUNT($H13:N13)&gt;='RFM input'!$AA$7,0,N13+N65+N117)</f>
        <v>9.2539599219061946E-3</v>
      </c>
      <c r="P13" s="1295">
        <f>IF(COUNT($H13:O13)&gt;='RFM input'!$AA$7,0,O13+O65+O117)</f>
        <v>8.8074129960074386E-3</v>
      </c>
      <c r="Q13" s="1295">
        <f>IF(COUNT($H13:P13)&gt;='RFM input'!$AA$7,0,P13+P65+P117)</f>
        <v>8.0331870981517634E-3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0</v>
      </c>
      <c r="M16" s="1295">
        <f>IF(COUNT($H16:L16)&gt;='RFM input'!$AA$7,0,L16+L68+L120)</f>
        <v>0</v>
      </c>
      <c r="N16" s="1295">
        <f>IF(COUNT($H16:M16)&gt;='RFM input'!$AA$7,0,M16+M68+M120)</f>
        <v>0</v>
      </c>
      <c r="O16" s="1295">
        <f>IF(COUNT($H16:N16)&gt;='RFM input'!$AA$7,0,N16+N68+N120)</f>
        <v>0</v>
      </c>
      <c r="P16" s="1295">
        <f>IF(COUNT($H16:O16)&gt;='RFM input'!$AA$7,0,O16+O68+O120)</f>
        <v>0</v>
      </c>
      <c r="Q16" s="1295">
        <f>IF(COUNT($H16:P16)&gt;='RFM input'!$AA$7,0,P16+P68+P120)</f>
        <v>0</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0</v>
      </c>
      <c r="Q17" s="1295">
        <f>IF(COUNT($H17:P17)&gt;='RFM input'!$AA$7,0,P17+P69+P121)</f>
        <v>0</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6.8940692006269838E-4</v>
      </c>
      <c r="M19" s="1295">
        <f>IF(COUNT($H19:L19)&gt;='RFM input'!$AA$7,0,L19+L71+L123)</f>
        <v>1.6207483152945164E-3</v>
      </c>
      <c r="N19" s="1295">
        <f>IF(COUNT($H19:M19)&gt;='RFM input'!$AA$7,0,M19+M71+M123)</f>
        <v>2.5489677162617874E-3</v>
      </c>
      <c r="O19" s="1295">
        <f>IF(COUNT($H19:N19)&gt;='RFM input'!$AA$7,0,N19+N71+N123)</f>
        <v>7.7779375994583263E-3</v>
      </c>
      <c r="P19" s="1295">
        <f>IF(COUNT($H19:O19)&gt;='RFM input'!$AA$7,0,O19+O71+O123)</f>
        <v>3.6943089458118888E-2</v>
      </c>
      <c r="Q19" s="1295">
        <f>IF(COUNT($H19:P19)&gt;='RFM input'!$AA$7,0,P19+P71+P123)</f>
        <v>5.130171669312672E-2</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2.846498630953346</v>
      </c>
      <c r="Q21" s="1295">
        <f>IF(COUNT($H21:P21)&gt;='RFM input'!$AA$7,0,P21+P73+P125)</f>
        <v>2.6401759935098994</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0</v>
      </c>
      <c r="I59" s="1267">
        <f t="shared" si="6"/>
        <v>0</v>
      </c>
      <c r="J59" s="1267">
        <f t="shared" si="6"/>
        <v>1.1318708186475167E-2</v>
      </c>
      <c r="K59" s="1267">
        <f t="shared" si="6"/>
        <v>6.8940692006269838E-4</v>
      </c>
      <c r="L59" s="1267">
        <f t="shared" si="6"/>
        <v>2.2600993894716214E-2</v>
      </c>
      <c r="M59" s="1267">
        <f t="shared" si="6"/>
        <v>0.35887951317965766</v>
      </c>
      <c r="N59" s="1267">
        <f t="shared" si="6"/>
        <v>8.0335207861598798E-2</v>
      </c>
      <c r="O59" s="1267">
        <f t="shared" si="6"/>
        <v>2.8771418269571654</v>
      </c>
      <c r="P59" s="1267">
        <f t="shared" si="6"/>
        <v>2.2210530529655725E-2</v>
      </c>
      <c r="Q59" s="1267">
        <f t="shared" si="6"/>
        <v>0.34719220307726456</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0</v>
      </c>
      <c r="J60" s="1295">
        <f>'Capital base roll forward'!J822</f>
        <v>0</v>
      </c>
      <c r="K60" s="1295">
        <f>'Capital base roll forward'!K822</f>
        <v>0</v>
      </c>
      <c r="L60" s="1295">
        <f>'Capital base roll forward'!L822</f>
        <v>2.1545495745616955E-2</v>
      </c>
      <c r="M60" s="1295">
        <f>'Capital base roll forward'!M822</f>
        <v>0</v>
      </c>
      <c r="N60" s="1295">
        <f>'Capital base roll forward'!N822</f>
        <v>0</v>
      </c>
      <c r="O60" s="1295">
        <f>'Capital base roll forward'!O822</f>
        <v>0</v>
      </c>
      <c r="P60" s="1295">
        <f>'Capital base roll forward'!P822</f>
        <v>0</v>
      </c>
      <c r="Q60" s="1295">
        <f>'Capital base roll forward'!Q822</f>
        <v>0.3272949139240654</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0</v>
      </c>
      <c r="M63" s="1295">
        <f>'Capital base roll forward'!M825</f>
        <v>0.3576545729682763</v>
      </c>
      <c r="N63" s="1295">
        <f>'Capital base roll forward'!N825</f>
        <v>7.4528856169357283E-2</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1.1318708186475167E-2</v>
      </c>
      <c r="K65" s="1295">
        <f>'Capital base roll forward'!K827</f>
        <v>0</v>
      </c>
      <c r="L65" s="1295">
        <f>'Capital base roll forward'!L827</f>
        <v>0</v>
      </c>
      <c r="M65" s="1295">
        <f>'Capital base roll forward'!M827</f>
        <v>0</v>
      </c>
      <c r="N65" s="1295">
        <f>'Capital base roll forward'!N827</f>
        <v>0</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0</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0</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6.8940692006269838E-4</v>
      </c>
      <c r="L71" s="1295">
        <f>'Capital base roll forward'!L833</f>
        <v>1.0554981490992598E-3</v>
      </c>
      <c r="M71" s="1295">
        <f>'Capital base roll forward'!M833</f>
        <v>1.2249402113813919E-3</v>
      </c>
      <c r="N71" s="1295">
        <f>'Capital base roll forward'!N833</f>
        <v>5.8063516922415214E-3</v>
      </c>
      <c r="O71" s="1295">
        <f>'Capital base roll forward'!O833</f>
        <v>3.0643196003819557E-2</v>
      </c>
      <c r="P71" s="1295">
        <f>'Capital base roll forward'!P833</f>
        <v>2.2135985583870803E-2</v>
      </c>
      <c r="Q71" s="1295">
        <f>'Capital base roll forward'!Q833</f>
        <v>1.9897289153199171E-2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2.846498630953346</v>
      </c>
      <c r="P73" s="1295">
        <f>'Capital base roll forward'!P835</f>
        <v>7.4544945784921839E-5</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1.3477664468526531</v>
      </c>
      <c r="I111" s="1267">
        <f t="shared" si="7"/>
        <v>0.45765134000602975</v>
      </c>
      <c r="J111" s="1267">
        <f t="shared" si="7"/>
        <v>0.41382441211157955</v>
      </c>
      <c r="K111" s="1267">
        <f t="shared" si="7"/>
        <v>0.34861888240357836</v>
      </c>
      <c r="L111" s="1267">
        <f t="shared" si="7"/>
        <v>0.34977664641339379</v>
      </c>
      <c r="M111" s="1267">
        <f t="shared" si="7"/>
        <v>0.81623998690300936</v>
      </c>
      <c r="N111" s="1267">
        <f t="shared" si="7"/>
        <v>0.21788944651839662</v>
      </c>
      <c r="O111" s="1267">
        <f t="shared" si="7"/>
        <v>1.0128018206053315</v>
      </c>
      <c r="P111" s="1267">
        <f t="shared" si="7"/>
        <v>-0.20957186130662472</v>
      </c>
      <c r="Q111" s="1267">
        <f t="shared" si="7"/>
        <v>0.35668034978570984</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1.3477664468526531</v>
      </c>
      <c r="I112" s="1295">
        <f>'Capital base roll forward'!I874</f>
        <v>0.45765134000602975</v>
      </c>
      <c r="J112" s="1295">
        <f>'Capital base roll forward'!J874</f>
        <v>0.41382441211157955</v>
      </c>
      <c r="K112" s="1295">
        <f>'Capital base roll forward'!K874</f>
        <v>0.34911338894757638</v>
      </c>
      <c r="L112" s="1295">
        <f>'Capital base roll forward'!L874</f>
        <v>0.3504257575932066</v>
      </c>
      <c r="M112" s="1295">
        <f>'Capital base roll forward'!M874</f>
        <v>0.81694104263885248</v>
      </c>
      <c r="N112" s="1295">
        <f>'Capital base roll forward'!N874</f>
        <v>0.21912792658058911</v>
      </c>
      <c r="O112" s="1295">
        <f>'Capital base roll forward'!O874</f>
        <v>1.0043579796176729</v>
      </c>
      <c r="P112" s="1295">
        <f>'Capital base roll forward'!P874</f>
        <v>8.4484703125676797E-3</v>
      </c>
      <c r="Q112" s="1295">
        <f>'Capital base roll forward'!Q874</f>
        <v>0.53568664524172771</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0</v>
      </c>
      <c r="P114" s="1295">
        <f>'Capital base roll forward'!P876</f>
        <v>0</v>
      </c>
      <c r="Q114" s="1295">
        <f>'Capital base roll forward'!Q876</f>
        <v>0</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0</v>
      </c>
      <c r="N115" s="1295">
        <f>'Capital base roll forward'!N877</f>
        <v>-2.014588395098018E-5</v>
      </c>
      <c r="O115" s="1295">
        <f>'Capital base roll forward'!O877</f>
        <v>1.0368432058716346E-2</v>
      </c>
      <c r="P115" s="1295">
        <f>'Capital base roll forward'!P877</f>
        <v>-3.0715649832422911E-3</v>
      </c>
      <c r="Q115" s="1295">
        <f>'Capital base roll forward'!Q877</f>
        <v>3.7577390148733625E-3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-4.9450654399803957E-4</v>
      </c>
      <c r="L117" s="1295">
        <f>'Capital base roll forward'!L879</f>
        <v>-5.2495442594533846E-4</v>
      </c>
      <c r="M117" s="1295">
        <f>'Capital base roll forward'!M879</f>
        <v>-4.0433492542906856E-4</v>
      </c>
      <c r="N117" s="1295">
        <f>'Capital base roll forward'!N879</f>
        <v>-6.4095236919652554E-4</v>
      </c>
      <c r="O117" s="1295">
        <f>'Capital base roll forward'!O879</f>
        <v>-4.4654692589875581E-4</v>
      </c>
      <c r="P117" s="1295">
        <f>'Capital base roll forward'!P879</f>
        <v>-7.7422589785567492E-4</v>
      </c>
      <c r="Q117" s="1295">
        <f>'Capital base roll forward'!Q879</f>
        <v>-6.7048145552679847E-4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0</v>
      </c>
      <c r="M120" s="1295">
        <f>'Capital base roll forward'!M882</f>
        <v>0</v>
      </c>
      <c r="N120" s="1295">
        <f>'Capital base roll forward'!N882</f>
        <v>0</v>
      </c>
      <c r="O120" s="1295">
        <f>'Capital base roll forward'!O882</f>
        <v>0</v>
      </c>
      <c r="P120" s="1295">
        <f>'Capital base roll forward'!P882</f>
        <v>0</v>
      </c>
      <c r="Q120" s="1295">
        <f>'Capital base roll forward'!Q882</f>
        <v>0</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0</v>
      </c>
      <c r="Q121" s="1295">
        <f>'Capital base roll forward'!Q883</f>
        <v>0</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-1.241567538674418E-4</v>
      </c>
      <c r="M123" s="1295">
        <f>'Capital base roll forward'!M885</f>
        <v>-2.9672081041412095E-4</v>
      </c>
      <c r="N123" s="1295">
        <f>'Capital base roll forward'!N885</f>
        <v>-5.7738180904498278E-4</v>
      </c>
      <c r="O123" s="1295">
        <f>'Capital base roll forward'!O885</f>
        <v>-1.478044145158992E-3</v>
      </c>
      <c r="P123" s="1295">
        <f>'Capital base roll forward'!P885</f>
        <v>-7.7773583488629713E-3</v>
      </c>
      <c r="Q123" s="1295">
        <f>'Capital base roll forward'!Q885</f>
        <v>-1.1199362905109801E-2</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-0.20639718238923146</v>
      </c>
      <c r="Q125" s="1295">
        <f>'Capital base roll forward'!Q887</f>
        <v>-0.1708941901102545</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28.48</v>
      </c>
      <c r="H321" s="80">
        <f t="shared" ref="H321:N321" si="8">SUM(H322:H371)</f>
        <v>29.827766446852653</v>
      </c>
      <c r="I321" s="80">
        <f t="shared" si="8"/>
        <v>30.285417786858684</v>
      </c>
      <c r="J321" s="80">
        <f t="shared" si="8"/>
        <v>30.71056090715674</v>
      </c>
      <c r="K321" s="80">
        <f t="shared" si="8"/>
        <v>31.059869196480381</v>
      </c>
      <c r="L321" s="80">
        <f t="shared" si="8"/>
        <v>31.43224683678849</v>
      </c>
      <c r="M321" s="80">
        <f t="shared" si="8"/>
        <v>32.607366336871166</v>
      </c>
      <c r="N321" s="80">
        <f t="shared" si="8"/>
        <v>32.905590991251152</v>
      </c>
      <c r="O321" s="80">
        <f>SUM(O322:O371)</f>
        <v>36.795534638813656</v>
      </c>
      <c r="P321" s="80">
        <f>SUM(P322:P371)</f>
        <v>36.608173308036676</v>
      </c>
      <c r="Q321" s="80">
        <f>SUM(Q322:Q371)</f>
        <v>37.312045860899651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28.48</v>
      </c>
      <c r="H322" s="359">
        <f t="shared" ref="H322:I331" si="10">H8+H60+H112</f>
        <v>29.827766446852653</v>
      </c>
      <c r="I322" s="359">
        <f t="shared" si="10"/>
        <v>30.285417786858684</v>
      </c>
      <c r="J322" s="1327">
        <f>IF(COUNT($H322:I322)&gt;='RFM input'!$AA$7,0, J8+J60+J112)</f>
        <v>30.699242198970264</v>
      </c>
      <c r="K322" s="359">
        <f>IF(COUNT($H322:J322)&gt;='RFM input'!$AA$7,0, K8+K60+K112)</f>
        <v>31.04835558791784</v>
      </c>
      <c r="L322" s="359">
        <f>IF(COUNT($H322:K322)&gt;='RFM input'!$AA$7,0, L8+L60+L112)</f>
        <v>31.420326841256664</v>
      </c>
      <c r="M322" s="359">
        <f>IF(COUNT($H322:L322)&gt;='RFM input'!$AA$7,0, M8+M60+M112)</f>
        <v>32.23726788389552</v>
      </c>
      <c r="N322" s="359">
        <f>IF(COUNT($H322:M322)&gt;='RFM input'!$AA$7,0, N8+N60+N112)</f>
        <v>32.45639581047611</v>
      </c>
      <c r="O322" s="359">
        <f>IF(COUNT($H322:N322)&gt;='RFM input'!$AA$7,0, O8+O60+O112)</f>
        <v>33.460753790093783</v>
      </c>
      <c r="P322" s="359">
        <f>IF(COUNT($H322:O322)&gt;='RFM input'!$AA$7,0, P8+P60+P112)</f>
        <v>33.469202260406348</v>
      </c>
      <c r="Q322" s="359">
        <f>IF(COUNT($H322:P322)&gt;='RFM input'!$AA$7,0, Q8+Q60+Q112)</f>
        <v>34.332183819572137</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v>
      </c>
      <c r="O324" s="359">
        <f>IF(COUNT($H324:N324)&gt;='RFM input'!$AA$7,0, O10+O62+O114)</f>
        <v>0</v>
      </c>
      <c r="P324" s="359">
        <f>IF(COUNT($H324:O324)&gt;='RFM input'!$AA$7,0, P10+P62+P114)</f>
        <v>0</v>
      </c>
      <c r="Q324" s="359">
        <f>IF(COUNT($H324:P324)&gt;='RFM input'!$AA$7,0, Q10+Q62+Q114)</f>
        <v>0</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0</v>
      </c>
      <c r="M325" s="359">
        <f>IF(COUNT($H325:L325)&gt;='RFM input'!$AA$7,0, M11+M63+M115)</f>
        <v>0.3576545729682763</v>
      </c>
      <c r="N325" s="359">
        <f>IF(COUNT($H325:M325)&gt;='RFM input'!$AA$7,0, N11+N63+N115)</f>
        <v>0.43216328325368258</v>
      </c>
      <c r="O325" s="359">
        <f>IF(COUNT($H325:N325)&gt;='RFM input'!$AA$7,0, O11+O63+O115)</f>
        <v>0.44253171531239893</v>
      </c>
      <c r="P325" s="359">
        <f>IF(COUNT($H325:O325)&gt;='RFM input'!$AA$7,0, P11+P63+P115)</f>
        <v>0.43946015032915664</v>
      </c>
      <c r="Q325" s="359">
        <f>IF(COUNT($H325:P325)&gt;='RFM input'!$AA$7,0, Q11+Q63+Q115)</f>
        <v>0.44321788934403</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1.1318708186475167E-2</v>
      </c>
      <c r="K327" s="359">
        <f>IF(COUNT($H327:J327)&gt;='RFM input'!$AA$7,0, K13+K65+K117)</f>
        <v>1.0824201642477127E-2</v>
      </c>
      <c r="L327" s="359">
        <f>IF(COUNT($H327:K327)&gt;='RFM input'!$AA$7,0, L13+L65+L117)</f>
        <v>1.0299247216531788E-2</v>
      </c>
      <c r="M327" s="359">
        <f>IF(COUNT($H327:L327)&gt;='RFM input'!$AA$7,0, M13+M65+M117)</f>
        <v>9.8949122911027206E-3</v>
      </c>
      <c r="N327" s="359">
        <f>IF(COUNT($H327:M327)&gt;='RFM input'!$AA$7,0, N13+N65+N117)</f>
        <v>9.2539599219061946E-3</v>
      </c>
      <c r="O327" s="359">
        <f>IF(COUNT($H327:N327)&gt;='RFM input'!$AA$7,0, O13+O65+O117)</f>
        <v>8.8074129960074386E-3</v>
      </c>
      <c r="P327" s="359">
        <f>IF(COUNT($H327:O327)&gt;='RFM input'!$AA$7,0, P13+P65+P117)</f>
        <v>8.0331870981517634E-3</v>
      </c>
      <c r="Q327" s="359">
        <f>IF(COUNT($H327:P327)&gt;='RFM input'!$AA$7,0, Q13+Q65+Q117)</f>
        <v>7.3627056426249652E-3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0</v>
      </c>
      <c r="L330" s="359">
        <f>IF(COUNT($H330:K330)&gt;='RFM input'!$AA$7,0, L16+L68+L120)</f>
        <v>0</v>
      </c>
      <c r="M330" s="359">
        <f>IF(COUNT($H330:L330)&gt;='RFM input'!$AA$7,0, M16+M68+M120)</f>
        <v>0</v>
      </c>
      <c r="N330" s="359">
        <f>IF(COUNT($H330:M330)&gt;='RFM input'!$AA$7,0, N16+N68+N120)</f>
        <v>0</v>
      </c>
      <c r="O330" s="359">
        <f>IF(COUNT($H330:N330)&gt;='RFM input'!$AA$7,0, O16+O68+O120)</f>
        <v>0</v>
      </c>
      <c r="P330" s="359">
        <f>IF(COUNT($H330:O330)&gt;='RFM input'!$AA$7,0, P16+P68+P120)</f>
        <v>0</v>
      </c>
      <c r="Q330" s="359">
        <f>IF(COUNT($H330:P330)&gt;='RFM input'!$AA$7,0, Q16+Q68+Q120)</f>
        <v>0</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0</v>
      </c>
      <c r="P331" s="359">
        <f>IF(COUNT($H331:O331)&gt;='RFM input'!$AA$7,0, P17+P69+P121)</f>
        <v>0</v>
      </c>
      <c r="Q331" s="359">
        <f>IF(COUNT($H331:P331)&gt;='RFM input'!$AA$7,0, Q17+Q69+Q121)</f>
        <v>0</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6.8940692006269838E-4</v>
      </c>
      <c r="L333" s="359">
        <f>IF(COUNT($H333:K333)&gt;='RFM input'!$AA$7,0, L19+L71+L123)</f>
        <v>1.6207483152945164E-3</v>
      </c>
      <c r="M333" s="359">
        <f>IF(COUNT($H333:L333)&gt;='RFM input'!$AA$7,0, M19+M71+M123)</f>
        <v>2.5489677162617874E-3</v>
      </c>
      <c r="N333" s="359">
        <f>IF(COUNT($H333:M333)&gt;='RFM input'!$AA$7,0, N19+N71+N123)</f>
        <v>7.7779375994583263E-3</v>
      </c>
      <c r="O333" s="359">
        <f>IF(COUNT($H333:N333)&gt;='RFM input'!$AA$7,0, O19+O71+O123)</f>
        <v>3.6943089458118888E-2</v>
      </c>
      <c r="P333" s="359">
        <f>IF(COUNT($H333:O333)&gt;='RFM input'!$AA$7,0, P19+P71+P123)</f>
        <v>5.130171669312672E-2</v>
      </c>
      <c r="Q333" s="359">
        <f>IF(COUNT($H333:P333)&gt;='RFM input'!$AA$7,0, Q19+Q71+Q123)</f>
        <v>5.9999642941216097E-2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2.846498630953346</v>
      </c>
      <c r="P335" s="359">
        <f>IF(COUNT($H335:O335)&gt;='RFM input'!$AA$7,0, P21+P73+P125)</f>
        <v>2.6401759935098994</v>
      </c>
      <c r="Q335" s="359">
        <f>IF(COUNT($H335:P335)&gt;='RFM input'!$AA$7,0, Q21+Q73+Q125)</f>
        <v>2.4692818033996451</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37.312045860899651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34.332183819572137</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0</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0.44321788934403</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7.3627056426249652E-3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0</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0</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5.9999642941216097E-2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2.4692818033996451</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28.48</v>
      </c>
      <c r="H583" s="1325">
        <f t="shared" ref="H583:Q583" si="70">SUM(H584:H633)</f>
        <v>28.48</v>
      </c>
      <c r="I583" s="1325">
        <f t="shared" si="70"/>
        <v>29.827766446852653</v>
      </c>
      <c r="J583" s="1325">
        <f t="shared" si="70"/>
        <v>30.285417786858684</v>
      </c>
      <c r="K583" s="1325">
        <f t="shared" si="70"/>
        <v>30.71056090715674</v>
      </c>
      <c r="L583" s="1325">
        <f t="shared" si="70"/>
        <v>31.059869196480381</v>
      </c>
      <c r="M583" s="1325">
        <f t="shared" si="70"/>
        <v>31.43224683678849</v>
      </c>
      <c r="N583" s="1325">
        <f t="shared" si="70"/>
        <v>32.607366336871166</v>
      </c>
      <c r="O583" s="1325">
        <f t="shared" si="70"/>
        <v>32.905590991251152</v>
      </c>
      <c r="P583" s="1325">
        <f t="shared" si="70"/>
        <v>36.795534638813656</v>
      </c>
      <c r="Q583" s="1325">
        <f t="shared" si="70"/>
        <v>36.608173308036676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28.48</v>
      </c>
      <c r="H584" s="1270">
        <f t="shared" ref="H584:H613" si="71">G584+G636+G688+G740+G792+G844</f>
        <v>28.48</v>
      </c>
      <c r="I584" s="1270">
        <f t="shared" ref="I584:I613" si="72">H584+H636+H688</f>
        <v>29.827766446852653</v>
      </c>
      <c r="J584" s="1270">
        <f>IF(COUNT($H584:I584)&gt;='RFM input'!$AA$7,0, I584+I636+I688)</f>
        <v>30.285417786858684</v>
      </c>
      <c r="K584" s="1295">
        <f>IF(COUNT($H584:J584)&gt;='RFM input'!$AA$7,0, J584+J636+J688)</f>
        <v>30.699242198970264</v>
      </c>
      <c r="L584" s="1295">
        <f>IF(COUNT($H584:K584)&gt;='RFM input'!$AA$7,0, K584+K636+K688)</f>
        <v>31.04835558791784</v>
      </c>
      <c r="M584" s="1295">
        <f>IF(COUNT($H584:L584)&gt;='RFM input'!$AA$7,0, L584+L636+L688)</f>
        <v>31.420326841256664</v>
      </c>
      <c r="N584" s="1295">
        <f>IF(COUNT($H584:M584)&gt;='RFM input'!$AA$7,0, M584+M636+M688)</f>
        <v>32.23726788389552</v>
      </c>
      <c r="O584" s="1295">
        <f>IF(COUNT($H584:N584)&gt;='RFM input'!$AA$7,0, N584+N636+N688)</f>
        <v>32.45639581047611</v>
      </c>
      <c r="P584" s="1295">
        <f>IF(COUNT($H584:O584)&gt;='RFM input'!$AA$7,0, O584+O636+O688)</f>
        <v>33.460753790093783</v>
      </c>
      <c r="Q584" s="1295">
        <f>IF(COUNT($H584:P584)&gt;='RFM input'!$AA$7,0, P584+P636+P688)</f>
        <v>33.469202260406348</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v>
      </c>
      <c r="P586" s="1295">
        <f>IF(COUNT($H586:O586)&gt;='RFM input'!$AA$7,0, O586+O638+O690)</f>
        <v>0</v>
      </c>
      <c r="Q586" s="1295">
        <f>IF(COUNT($H586:P586)&gt;='RFM input'!$AA$7,0, P586+P638+P690)</f>
        <v>0</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0</v>
      </c>
      <c r="N587" s="1295">
        <f>IF(COUNT($H587:M587)&gt;='RFM input'!$AA$7,0, M587+M639+M691)</f>
        <v>0.3576545729682763</v>
      </c>
      <c r="O587" s="1295">
        <f>IF(COUNT($H587:N587)&gt;='RFM input'!$AA$7,0, N587+N639+N691)</f>
        <v>0.43216328325368258</v>
      </c>
      <c r="P587" s="1295">
        <f>IF(COUNT($H587:O587)&gt;='RFM input'!$AA$7,0, O587+O639+O691)</f>
        <v>0.44253171531239893</v>
      </c>
      <c r="Q587" s="1295">
        <f>IF(COUNT($H587:P587)&gt;='RFM input'!$AA$7,0, P587+P639+P691)</f>
        <v>0.43946015032915664</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1.1318708186475167E-2</v>
      </c>
      <c r="L589" s="1295">
        <f>IF(COUNT($H589:K589)&gt;='RFM input'!$AA$7,0, K589+K641+K693)</f>
        <v>1.0824201642477127E-2</v>
      </c>
      <c r="M589" s="1295">
        <f>IF(COUNT($H589:L589)&gt;='RFM input'!$AA$7,0, L589+L641+L693)</f>
        <v>1.0299247216531788E-2</v>
      </c>
      <c r="N589" s="1295">
        <f>IF(COUNT($H589:M589)&gt;='RFM input'!$AA$7,0, M589+M641+M693)</f>
        <v>9.8949122911027206E-3</v>
      </c>
      <c r="O589" s="1295">
        <f>IF(COUNT($H589:N589)&gt;='RFM input'!$AA$7,0, N589+N641+N693)</f>
        <v>9.2539599219061946E-3</v>
      </c>
      <c r="P589" s="1295">
        <f>IF(COUNT($H589:O589)&gt;='RFM input'!$AA$7,0, O589+O641+O693)</f>
        <v>8.8074129960074386E-3</v>
      </c>
      <c r="Q589" s="1295">
        <f>IF(COUNT($H589:P589)&gt;='RFM input'!$AA$7,0, P589+P641+P693)</f>
        <v>8.0331870981517634E-3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0</v>
      </c>
      <c r="M592" s="1295">
        <f>IF(COUNT($H592:L592)&gt;='RFM input'!$AA$7,0, L592+L644+L696)</f>
        <v>0</v>
      </c>
      <c r="N592" s="1295">
        <f>IF(COUNT($H592:M592)&gt;='RFM input'!$AA$7,0, M592+M644+M696)</f>
        <v>0</v>
      </c>
      <c r="O592" s="1295">
        <f>IF(COUNT($H592:N592)&gt;='RFM input'!$AA$7,0, N592+N644+N696)</f>
        <v>0</v>
      </c>
      <c r="P592" s="1295">
        <f>IF(COUNT($H592:O592)&gt;='RFM input'!$AA$7,0, O592+O644+O696)</f>
        <v>0</v>
      </c>
      <c r="Q592" s="1295">
        <f>IF(COUNT($H592:P592)&gt;='RFM input'!$AA$7,0, P592+P644+P696)</f>
        <v>0</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0</v>
      </c>
      <c r="Q593" s="1295">
        <f>IF(COUNT($H593:P593)&gt;='RFM input'!$AA$7,0, P593+P645+P697)</f>
        <v>0</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6.8940692006269838E-4</v>
      </c>
      <c r="M595" s="1295">
        <f>IF(COUNT($H595:L595)&gt;='RFM input'!$AA$7,0, L595+L647+L699)</f>
        <v>1.6207483152945164E-3</v>
      </c>
      <c r="N595" s="1295">
        <f>IF(COUNT($H595:M595)&gt;='RFM input'!$AA$7,0, M595+M647+M699)</f>
        <v>2.5489677162617874E-3</v>
      </c>
      <c r="O595" s="1295">
        <f>IF(COUNT($H595:N595)&gt;='RFM input'!$AA$7,0, N595+N647+N699)</f>
        <v>7.7779375994583263E-3</v>
      </c>
      <c r="P595" s="1295">
        <f>IF(COUNT($H595:O595)&gt;='RFM input'!$AA$7,0, O595+O647+O699)</f>
        <v>3.6943089458118888E-2</v>
      </c>
      <c r="Q595" s="1295">
        <f>IF(COUNT($H595:P595)&gt;='RFM input'!$AA$7,0, P595+P647+P699)</f>
        <v>5.130171669312672E-2</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2.846498630953346</v>
      </c>
      <c r="Q597" s="1295">
        <f>IF(COUNT($H597:P597)&gt;='RFM input'!$AA$7,0, P597+P649+P701)</f>
        <v>2.6401759935098994</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0</v>
      </c>
      <c r="I635" s="1267">
        <f t="shared" si="75"/>
        <v>0</v>
      </c>
      <c r="J635" s="1267">
        <f t="shared" si="75"/>
        <v>1.1318708186475167E-2</v>
      </c>
      <c r="K635" s="1267">
        <f t="shared" si="75"/>
        <v>6.8940692006269838E-4</v>
      </c>
      <c r="L635" s="1267">
        <f t="shared" si="75"/>
        <v>2.2600993894716214E-2</v>
      </c>
      <c r="M635" s="1267">
        <f t="shared" si="75"/>
        <v>0.35887951317965766</v>
      </c>
      <c r="N635" s="1267">
        <f t="shared" si="75"/>
        <v>8.0335207861598798E-2</v>
      </c>
      <c r="O635" s="1267">
        <f t="shared" si="75"/>
        <v>2.8771418269571654</v>
      </c>
      <c r="P635" s="1267">
        <f t="shared" si="75"/>
        <v>2.2210530529655725E-2</v>
      </c>
      <c r="Q635" s="1267">
        <f t="shared" si="75"/>
        <v>0.34719220307726456</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0</v>
      </c>
      <c r="J636" s="1295">
        <f>'Capital base roll forward'!J1242</f>
        <v>0</v>
      </c>
      <c r="K636" s="1295">
        <f>'Capital base roll forward'!K1242</f>
        <v>0</v>
      </c>
      <c r="L636" s="1295">
        <f>'Capital base roll forward'!L1242</f>
        <v>2.1545495745616955E-2</v>
      </c>
      <c r="M636" s="1295">
        <f>'Capital base roll forward'!M1242</f>
        <v>0</v>
      </c>
      <c r="N636" s="1295">
        <f>'Capital base roll forward'!N1242</f>
        <v>0</v>
      </c>
      <c r="O636" s="1295">
        <f>'Capital base roll forward'!O1242</f>
        <v>0</v>
      </c>
      <c r="P636" s="1295">
        <f>'Capital base roll forward'!P1242</f>
        <v>0</v>
      </c>
      <c r="Q636" s="1295">
        <f>'Capital base roll forward'!Q1242</f>
        <v>0.3272949139240654</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0</v>
      </c>
      <c r="M639" s="1295">
        <f>'Capital base roll forward'!M1245</f>
        <v>0.3576545729682763</v>
      </c>
      <c r="N639" s="1295">
        <f>'Capital base roll forward'!N1245</f>
        <v>7.4528856169357283E-2</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1.1318708186475167E-2</v>
      </c>
      <c r="K641" s="1295">
        <f>'Capital base roll forward'!K1247</f>
        <v>0</v>
      </c>
      <c r="L641" s="1295">
        <f>'Capital base roll forward'!L1247</f>
        <v>0</v>
      </c>
      <c r="M641" s="1295">
        <f>'Capital base roll forward'!M1247</f>
        <v>0</v>
      </c>
      <c r="N641" s="1295">
        <f>'Capital base roll forward'!N1247</f>
        <v>0</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0</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0</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6.8940692006269838E-4</v>
      </c>
      <c r="L647" s="1295">
        <f>'Capital base roll forward'!L1253</f>
        <v>1.0554981490992598E-3</v>
      </c>
      <c r="M647" s="1295">
        <f>'Capital base roll forward'!M1253</f>
        <v>1.2249402113813919E-3</v>
      </c>
      <c r="N647" s="1295">
        <f>'Capital base roll forward'!N1253</f>
        <v>5.8063516922415214E-3</v>
      </c>
      <c r="O647" s="1295">
        <f>'Capital base roll forward'!O1253</f>
        <v>3.0643196003819557E-2</v>
      </c>
      <c r="P647" s="1295">
        <f>'Capital base roll forward'!P1253</f>
        <v>2.2135985583870803E-2</v>
      </c>
      <c r="Q647" s="1295">
        <f>'Capital base roll forward'!Q1253</f>
        <v>1.9897289153199171E-2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2.846498630953346</v>
      </c>
      <c r="P649" s="1295">
        <f>'Capital base roll forward'!P1255</f>
        <v>7.4544945784921839E-5</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1.3477664468526531</v>
      </c>
      <c r="I687" s="1267">
        <f t="shared" si="76"/>
        <v>0.45765134000602975</v>
      </c>
      <c r="J687" s="1267">
        <f t="shared" si="76"/>
        <v>0.41382441211157955</v>
      </c>
      <c r="K687" s="1267">
        <f t="shared" si="76"/>
        <v>0.34861888240357836</v>
      </c>
      <c r="L687" s="1267">
        <f t="shared" si="76"/>
        <v>0.34977664641339379</v>
      </c>
      <c r="M687" s="1267">
        <f t="shared" si="76"/>
        <v>0.81623998690300936</v>
      </c>
      <c r="N687" s="1267">
        <f t="shared" si="76"/>
        <v>0.21788944651839662</v>
      </c>
      <c r="O687" s="1267">
        <f t="shared" si="76"/>
        <v>1.0128018206053315</v>
      </c>
      <c r="P687" s="1267">
        <f t="shared" si="76"/>
        <v>-0.20957186130662472</v>
      </c>
      <c r="Q687" s="1267">
        <f t="shared" si="76"/>
        <v>0.35668034978570984</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1.3477664468526531</v>
      </c>
      <c r="I688" s="1295">
        <f>'Capital base roll forward'!I1294</f>
        <v>0.45765134000602975</v>
      </c>
      <c r="J688" s="1295">
        <f>'Capital base roll forward'!J1294</f>
        <v>0.41382441211157955</v>
      </c>
      <c r="K688" s="1295">
        <f>'Capital base roll forward'!K1294</f>
        <v>0.34911338894757638</v>
      </c>
      <c r="L688" s="1295">
        <f>'Capital base roll forward'!L1294</f>
        <v>0.3504257575932066</v>
      </c>
      <c r="M688" s="1295">
        <f>'Capital base roll forward'!M1294</f>
        <v>0.81694104263885248</v>
      </c>
      <c r="N688" s="1295">
        <f>'Capital base roll forward'!N1294</f>
        <v>0.21912792658058911</v>
      </c>
      <c r="O688" s="1295">
        <f>'Capital base roll forward'!O1294</f>
        <v>1.0043579796176729</v>
      </c>
      <c r="P688" s="1295">
        <f>'Capital base roll forward'!P1294</f>
        <v>8.4484703125676797E-3</v>
      </c>
      <c r="Q688" s="1295">
        <f>'Capital base roll forward'!Q1294</f>
        <v>0.53568664524172771</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0</v>
      </c>
      <c r="P690" s="1295">
        <f>'Capital base roll forward'!P1296</f>
        <v>0</v>
      </c>
      <c r="Q690" s="1295">
        <f>'Capital base roll forward'!Q1296</f>
        <v>0</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0</v>
      </c>
      <c r="N691" s="1295">
        <f>'Capital base roll forward'!N1297</f>
        <v>-2.014588395098018E-5</v>
      </c>
      <c r="O691" s="1295">
        <f>'Capital base roll forward'!O1297</f>
        <v>1.0368432058716346E-2</v>
      </c>
      <c r="P691" s="1295">
        <f>'Capital base roll forward'!P1297</f>
        <v>-3.0715649832422911E-3</v>
      </c>
      <c r="Q691" s="1295">
        <f>'Capital base roll forward'!Q1297</f>
        <v>3.7577390148733625E-3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-4.9450654399803957E-4</v>
      </c>
      <c r="L693" s="1295">
        <f>'Capital base roll forward'!L1299</f>
        <v>-5.2495442594533846E-4</v>
      </c>
      <c r="M693" s="1295">
        <f>'Capital base roll forward'!M1299</f>
        <v>-4.0433492542906856E-4</v>
      </c>
      <c r="N693" s="1295">
        <f>'Capital base roll forward'!N1299</f>
        <v>-6.4095236919652554E-4</v>
      </c>
      <c r="O693" s="1295">
        <f>'Capital base roll forward'!O1299</f>
        <v>-4.4654692589875581E-4</v>
      </c>
      <c r="P693" s="1295">
        <f>'Capital base roll forward'!P1299</f>
        <v>-7.7422589785567492E-4</v>
      </c>
      <c r="Q693" s="1295">
        <f>'Capital base roll forward'!Q1299</f>
        <v>-6.7048145552679847E-4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0</v>
      </c>
      <c r="M696" s="1295">
        <f>'Capital base roll forward'!M1302</f>
        <v>0</v>
      </c>
      <c r="N696" s="1295">
        <f>'Capital base roll forward'!N1302</f>
        <v>0</v>
      </c>
      <c r="O696" s="1295">
        <f>'Capital base roll forward'!O1302</f>
        <v>0</v>
      </c>
      <c r="P696" s="1295">
        <f>'Capital base roll forward'!P1302</f>
        <v>0</v>
      </c>
      <c r="Q696" s="1295">
        <f>'Capital base roll forward'!Q1302</f>
        <v>0</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0</v>
      </c>
      <c r="Q697" s="1295">
        <f>'Capital base roll forward'!Q1303</f>
        <v>0</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-1.241567538674418E-4</v>
      </c>
      <c r="M699" s="1295">
        <f>'Capital base roll forward'!M1305</f>
        <v>-2.9672081041412095E-4</v>
      </c>
      <c r="N699" s="1295">
        <f>'Capital base roll forward'!N1305</f>
        <v>-5.7738180904498278E-4</v>
      </c>
      <c r="O699" s="1295">
        <f>'Capital base roll forward'!O1305</f>
        <v>-1.478044145158992E-3</v>
      </c>
      <c r="P699" s="1295">
        <f>'Capital base roll forward'!P1305</f>
        <v>-7.7773583488629713E-3</v>
      </c>
      <c r="Q699" s="1295">
        <f>'Capital base roll forward'!Q1305</f>
        <v>-1.1199362905109801E-2</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-0.20639718238923146</v>
      </c>
      <c r="Q701" s="1295">
        <f>'Capital base roll forward'!Q1307</f>
        <v>-0.1708941901102545</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28.48</v>
      </c>
      <c r="H897" s="80">
        <f t="shared" ref="H897:Q897" si="77">SUM(H898:H947)</f>
        <v>29.827766446852653</v>
      </c>
      <c r="I897" s="80">
        <f t="shared" si="77"/>
        <v>30.285417786858684</v>
      </c>
      <c r="J897" s="80">
        <f t="shared" si="77"/>
        <v>30.71056090715674</v>
      </c>
      <c r="K897" s="80">
        <f t="shared" si="77"/>
        <v>31.059869196480381</v>
      </c>
      <c r="L897" s="80">
        <f t="shared" si="77"/>
        <v>31.43224683678849</v>
      </c>
      <c r="M897" s="80">
        <f t="shared" si="77"/>
        <v>32.607366336871166</v>
      </c>
      <c r="N897" s="80">
        <f t="shared" si="77"/>
        <v>32.905590991251152</v>
      </c>
      <c r="O897" s="80">
        <f t="shared" si="77"/>
        <v>36.795534638813656</v>
      </c>
      <c r="P897" s="80">
        <f t="shared" si="77"/>
        <v>36.608173308036676</v>
      </c>
      <c r="Q897" s="80">
        <f t="shared" si="77"/>
        <v>37.312045860899651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28.48</v>
      </c>
      <c r="H898" s="1327">
        <f t="shared" ref="H898:I907" si="78">H584+H636+H688</f>
        <v>29.827766446852653</v>
      </c>
      <c r="I898" s="1327">
        <f t="shared" si="78"/>
        <v>30.285417786858684</v>
      </c>
      <c r="J898" s="1327">
        <f>IF(COUNT($H898:I898)&gt;='RFM input'!$AA$7,0, J584+J636+J688)</f>
        <v>30.699242198970264</v>
      </c>
      <c r="K898" s="1327">
        <f>IF(COUNT($H898:J898)&gt;='RFM input'!$AA$7,0, K584+K636+K688)</f>
        <v>31.04835558791784</v>
      </c>
      <c r="L898" s="1327">
        <f>IF(COUNT($H898:K898)&gt;='RFM input'!$AA$7,0, L584+L636+L688)</f>
        <v>31.420326841256664</v>
      </c>
      <c r="M898" s="1327">
        <f>IF(COUNT($H898:L898)&gt;='RFM input'!$AA$7,0, M584+M636+M688)</f>
        <v>32.23726788389552</v>
      </c>
      <c r="N898" s="1327">
        <f>IF(COUNT($H898:M898)&gt;='RFM input'!$AA$7,0, N584+N636+N688)</f>
        <v>32.45639581047611</v>
      </c>
      <c r="O898" s="1327">
        <f>IF(COUNT($H898:N898)&gt;='RFM input'!$AA$7,0, O584+O636+O688)</f>
        <v>33.460753790093783</v>
      </c>
      <c r="P898" s="1327">
        <f>IF(COUNT($H898:O898)&gt;='RFM input'!$AA$7,0, P584+P636+P688)</f>
        <v>33.469202260406348</v>
      </c>
      <c r="Q898" s="1327">
        <f>IF(COUNT($H898:P898)&gt;='RFM input'!$AA$7,0, Q584+Q636+Q688)</f>
        <v>34.332183819572137</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v>
      </c>
      <c r="O900" s="1327">
        <f>IF(COUNT($H900:N900)&gt;='RFM input'!$AA$7,0, O586+O638+O690)</f>
        <v>0</v>
      </c>
      <c r="P900" s="1327">
        <f>IF(COUNT($H900:O900)&gt;='RFM input'!$AA$7,0, P586+P638+P690)</f>
        <v>0</v>
      </c>
      <c r="Q900" s="1327">
        <f>IF(COUNT($H900:P900)&gt;='RFM input'!$AA$7,0, Q586+Q638+Q690)</f>
        <v>0</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0</v>
      </c>
      <c r="M901" s="1327">
        <f>IF(COUNT($H901:L901)&gt;='RFM input'!$AA$7,0, M587+M639+M691)</f>
        <v>0.3576545729682763</v>
      </c>
      <c r="N901" s="1327">
        <f>IF(COUNT($H901:M901)&gt;='RFM input'!$AA$7,0, N587+N639+N691)</f>
        <v>0.43216328325368258</v>
      </c>
      <c r="O901" s="1327">
        <f>IF(COUNT($H901:N901)&gt;='RFM input'!$AA$7,0, O587+O639+O691)</f>
        <v>0.44253171531239893</v>
      </c>
      <c r="P901" s="1327">
        <f>IF(COUNT($H901:O901)&gt;='RFM input'!$AA$7,0, P587+P639+P691)</f>
        <v>0.43946015032915664</v>
      </c>
      <c r="Q901" s="1327">
        <f>IF(COUNT($H901:P901)&gt;='RFM input'!$AA$7,0, Q587+Q639+Q691)</f>
        <v>0.44321788934403</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1.1318708186475167E-2</v>
      </c>
      <c r="K903" s="1327">
        <f>IF(COUNT($H903:J903)&gt;='RFM input'!$AA$7,0, K589+K641+K693)</f>
        <v>1.0824201642477127E-2</v>
      </c>
      <c r="L903" s="1327">
        <f>IF(COUNT($H903:K903)&gt;='RFM input'!$AA$7,0, L589+L641+L693)</f>
        <v>1.0299247216531788E-2</v>
      </c>
      <c r="M903" s="1327">
        <f>IF(COUNT($H903:L903)&gt;='RFM input'!$AA$7,0, M589+M641+M693)</f>
        <v>9.8949122911027206E-3</v>
      </c>
      <c r="N903" s="1327">
        <f>IF(COUNT($H903:M903)&gt;='RFM input'!$AA$7,0, N589+N641+N693)</f>
        <v>9.2539599219061946E-3</v>
      </c>
      <c r="O903" s="1327">
        <f>IF(COUNT($H903:N903)&gt;='RFM input'!$AA$7,0, O589+O641+O693)</f>
        <v>8.8074129960074386E-3</v>
      </c>
      <c r="P903" s="1327">
        <f>IF(COUNT($H903:O903)&gt;='RFM input'!$AA$7,0, P589+P641+P693)</f>
        <v>8.0331870981517634E-3</v>
      </c>
      <c r="Q903" s="1327">
        <f>IF(COUNT($H903:P903)&gt;='RFM input'!$AA$7,0, Q589+Q641+Q693)</f>
        <v>7.3627056426249652E-3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0</v>
      </c>
      <c r="L906" s="1327">
        <f>IF(COUNT($H906:K906)&gt;='RFM input'!$AA$7,0, L592+L644+L696)</f>
        <v>0</v>
      </c>
      <c r="M906" s="1327">
        <f>IF(COUNT($H906:L906)&gt;='RFM input'!$AA$7,0, M592+M644+M696)</f>
        <v>0</v>
      </c>
      <c r="N906" s="1327">
        <f>IF(COUNT($H906:M906)&gt;='RFM input'!$AA$7,0, N592+N644+N696)</f>
        <v>0</v>
      </c>
      <c r="O906" s="1327">
        <f>IF(COUNT($H906:N906)&gt;='RFM input'!$AA$7,0, O592+O644+O696)</f>
        <v>0</v>
      </c>
      <c r="P906" s="1327">
        <f>IF(COUNT($H906:O906)&gt;='RFM input'!$AA$7,0, P592+P644+P696)</f>
        <v>0</v>
      </c>
      <c r="Q906" s="1327">
        <f>IF(COUNT($H906:P906)&gt;='RFM input'!$AA$7,0, Q592+Q644+Q696)</f>
        <v>0</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0</v>
      </c>
      <c r="P907" s="1327">
        <f>IF(COUNT($H907:O907)&gt;='RFM input'!$AA$7,0, P593+P645+P697)</f>
        <v>0</v>
      </c>
      <c r="Q907" s="1327">
        <f>IF(COUNT($H907:P907)&gt;='RFM input'!$AA$7,0, Q593+Q645+Q697)</f>
        <v>0</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6.8940692006269838E-4</v>
      </c>
      <c r="L909" s="1327">
        <f>IF(COUNT($H909:K909)&gt;='RFM input'!$AA$7,0, L595+L647+L699)</f>
        <v>1.6207483152945164E-3</v>
      </c>
      <c r="M909" s="1327">
        <f>IF(COUNT($H909:L909)&gt;='RFM input'!$AA$7,0, M595+M647+M699)</f>
        <v>2.5489677162617874E-3</v>
      </c>
      <c r="N909" s="1327">
        <f>IF(COUNT($H909:M909)&gt;='RFM input'!$AA$7,0, N595+N647+N699)</f>
        <v>7.7779375994583263E-3</v>
      </c>
      <c r="O909" s="1327">
        <f>IF(COUNT($H909:N909)&gt;='RFM input'!$AA$7,0, O595+O647+O699)</f>
        <v>3.6943089458118888E-2</v>
      </c>
      <c r="P909" s="1327">
        <f>IF(COUNT($H909:O909)&gt;='RFM input'!$AA$7,0, P595+P647+P699)</f>
        <v>5.130171669312672E-2</v>
      </c>
      <c r="Q909" s="1327">
        <f>IF(COUNT($H909:P909)&gt;='RFM input'!$AA$7,0, Q595+Q647+Q699)</f>
        <v>5.9999642941216097E-2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2.846498630953346</v>
      </c>
      <c r="P911" s="1327">
        <f>IF(COUNT($H911:O911)&gt;='RFM input'!$AA$7,0, P597+P649+P701)</f>
        <v>2.6401759935098994</v>
      </c>
      <c r="Q911" s="1327">
        <f>IF(COUNT($H911:P911)&gt;='RFM input'!$AA$7,0, Q597+Q649+Q701)</f>
        <v>2.4692818033996451</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37.312045860899651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34.332183819572137</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0</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0.44321788934403</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7.3627056426249652E-3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0</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0</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5.9999642941216097E-2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2.4692818033996451</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Central West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28.48</v>
      </c>
      <c r="I7" s="1304">
        <f t="shared" ref="I7:R7" si="1">SUM(I8:I57)</f>
        <v>27.056000000000001</v>
      </c>
      <c r="J7" s="1304">
        <f t="shared" si="1"/>
        <v>25.632000000000001</v>
      </c>
      <c r="K7" s="1304">
        <f t="shared" si="1"/>
        <v>24.218773000000002</v>
      </c>
      <c r="L7" s="1304">
        <f t="shared" si="1"/>
        <v>22.794352546815826</v>
      </c>
      <c r="M7" s="1304">
        <f t="shared" si="1"/>
        <v>21.39067648023676</v>
      </c>
      <c r="N7" s="1304">
        <f t="shared" si="1"/>
        <v>20.303696985710825</v>
      </c>
      <c r="O7" s="1304">
        <f t="shared" si="1"/>
        <v>18.936806252494204</v>
      </c>
      <c r="P7" s="1304">
        <f t="shared" si="1"/>
        <v>20.203047731170901</v>
      </c>
      <c r="Q7" s="1304">
        <f t="shared" si="1"/>
        <v>18.233168384759274</v>
      </c>
      <c r="R7" s="1304">
        <f t="shared" si="1"/>
        <v>16.567766779501248</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28.48</v>
      </c>
      <c r="I8" s="1270">
        <f>H8+H60+H124</f>
        <v>27.056000000000001</v>
      </c>
      <c r="J8" s="1270">
        <f>I8+I60+I124</f>
        <v>25.632000000000001</v>
      </c>
      <c r="K8" s="1270">
        <f>IF(COUNT($H8:J8)&gt;'RFM input'!$AA$7,0, J8+J60+J124+IF(K$111=0,'RFM input'!$I$515,0))</f>
        <v>24.208000000000002</v>
      </c>
      <c r="L8" s="1270">
        <f>IF(COUNT($H8:K8)&gt;'RFM input'!$AA$7,0, K8+K60+K124+IF(L$111=0,'RFM input'!$I$515,0))</f>
        <v>22.784000000000002</v>
      </c>
      <c r="M8" s="1270">
        <f>IF(COUNT($H8:L8)&gt;'RFM input'!$AA$7,0, L8+L60+L124+IF(M$111=0,'RFM input'!$I$515,0))</f>
        <v>21.380527000000004</v>
      </c>
      <c r="N8" s="1270">
        <f>IF(COUNT($H8:M8)&gt;'RFM input'!$AA$7,0, M8+M60+M124+IF(N$111=0,'RFM input'!$I$515,0))</f>
        <v>19.955500650000005</v>
      </c>
      <c r="O8" s="1270">
        <f>IF(COUNT($H8:N8)&gt;'RFM input'!$AA$7,0, N8+N60+N124+IF(O$111=0,'RFM input'!$I$515,0))</f>
        <v>18.530474300000005</v>
      </c>
      <c r="P8" s="1270">
        <f>IF(COUNT($H8:O8)&gt;'RFM input'!$AA$7,0, O8+O60+O124+IF(P$111=0,'RFM input'!$I$515,0))</f>
        <v>17.105447950000006</v>
      </c>
      <c r="Q8" s="1270">
        <f>IF(COUNT($H8:P8)&gt;'RFM input'!$AA$7,0, P8+P60+P124+IF(Q$111=0,'RFM input'!$I$515,0))</f>
        <v>15.680421600000006</v>
      </c>
      <c r="R8" s="1270">
        <f>IF(COUNT($H8:Q8)&gt;'RFM input'!$AA$7,0, Q8+Q60+Q124+IF(R$111=0,'RFM input'!$I$515,0))</f>
        <v>14.566358250000006</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v>
      </c>
      <c r="P10" s="1270">
        <f>IF(COUNT($H10:O10)&gt;'RFM input'!$AA$7,0, O10+O62+O150+IF(P$111=0,'RFM input'!$I$517,0))</f>
        <v>0</v>
      </c>
      <c r="Q10" s="1270">
        <f>IF(COUNT($H10:P10)&gt;'RFM input'!$AA$7,0, P10+P62+P150+IF(Q$111=0,'RFM input'!$I$517,0))</f>
        <v>0</v>
      </c>
      <c r="R10" s="1270">
        <f>IF(COUNT($H10:Q10)&gt;'RFM input'!$AA$7,0, Q10+Q62+Q150+IF(R$111=0,'RFM input'!$I$517,0))</f>
        <v>0</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0</v>
      </c>
      <c r="N11" s="1270">
        <f>IF(COUNT($H11:M11)&gt;'RFM input'!$AA$7,0, M11+M63+M163+IF(N$111=0,'RFM input'!$I$518,0))</f>
        <v>0.33829799999999999</v>
      </c>
      <c r="O11" s="1270">
        <f>IF(COUNT($H11:N11)&gt;'RFM input'!$AA$7,0, N11+N63+N163+IF(O$111=0,'RFM input'!$I$518,0))</f>
        <v>0.39253209999999999</v>
      </c>
      <c r="P11" s="1270">
        <f>IF(COUNT($H11:O11)&gt;'RFM input'!$AA$7,0, O11+O63+O163+IF(P$111=0,'RFM input'!$I$518,0))</f>
        <v>0.37205975000000002</v>
      </c>
      <c r="Q11" s="1270">
        <f>IF(COUNT($H11:P11)&gt;'RFM input'!$AA$7,0, P11+P63+P163+IF(Q$111=0,'RFM input'!$I$518,0))</f>
        <v>0.35158739999999999</v>
      </c>
      <c r="R11" s="1270">
        <f>IF(COUNT($H11:Q11)&gt;'RFM input'!$AA$7,0, Q11+Q63+Q163+IF(R$111=0,'RFM input'!$I$518,0))</f>
        <v>0.33111504999999997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1.0773E-2</v>
      </c>
      <c r="L13" s="1270">
        <f>IF(COUNT($H13:K13)&gt;'RFM input'!$AA$7,0, K13+K65+K189+IF(L$111=0,'RFM input'!$I$520,0))</f>
        <v>9.6956999999999998E-3</v>
      </c>
      <c r="M13" s="1270">
        <f>IF(COUNT($H13:L13)&gt;'RFM input'!$AA$7,0, L13+L65+L189+IF(M$111=0,'RFM input'!$I$520,0))</f>
        <v>8.6184E-3</v>
      </c>
      <c r="N13" s="1270">
        <f>IF(COUNT($H13:M13)&gt;'RFM input'!$AA$7,0, M13+M65+M189+IF(N$111=0,'RFM input'!$I$520,0))</f>
        <v>7.5411000000000002E-3</v>
      </c>
      <c r="O13" s="1270">
        <f>IF(COUNT($H13:N13)&gt;'RFM input'!$AA$7,0, N13+N65+N189+IF(O$111=0,'RFM input'!$I$520,0))</f>
        <v>6.4638000000000004E-3</v>
      </c>
      <c r="P13" s="1270">
        <f>IF(COUNT($H13:O13)&gt;'RFM input'!$AA$7,0, O13+O65+O189+IF(P$111=0,'RFM input'!$I$520,0))</f>
        <v>5.3865000000000007E-3</v>
      </c>
      <c r="Q13" s="1270">
        <f>IF(COUNT($H13:P13)&gt;'RFM input'!$AA$7,0, P13+P65+P189+IF(Q$111=0,'RFM input'!$I$520,0))</f>
        <v>4.3092000000000009E-3</v>
      </c>
      <c r="R13" s="1270">
        <f>IF(COUNT($H13:Q13)&gt;'RFM input'!$AA$7,0, Q13+Q65+Q189+IF(R$111=0,'RFM input'!$I$520,0))</f>
        <v>3.2319000000000011E-3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0</v>
      </c>
      <c r="M16" s="1270">
        <f>IF(COUNT($H16:L16)&gt;'RFM input'!$AA$7,0, L16+L68+L228+IF(M$111=0,'RFM input'!$I$523,0))</f>
        <v>0</v>
      </c>
      <c r="N16" s="1270">
        <f>IF(COUNT($H16:M16)&gt;'RFM input'!$AA$7,0, M16+M68+M228+IF(N$111=0,'RFM input'!$I$523,0))</f>
        <v>0</v>
      </c>
      <c r="O16" s="1270">
        <f>IF(COUNT($H16:N16)&gt;'RFM input'!$AA$7,0, N16+N68+N228+IF(O$111=0,'RFM input'!$I$523,0))</f>
        <v>0</v>
      </c>
      <c r="P16" s="1270">
        <f>IF(COUNT($H16:O16)&gt;'RFM input'!$AA$7,0, O16+O68+O228+IF(P$111=0,'RFM input'!$I$523,0))</f>
        <v>0</v>
      </c>
      <c r="Q16" s="1270">
        <f>IF(COUNT($H16:P16)&gt;'RFM input'!$AA$7,0, P16+P68+P228+IF(Q$111=0,'RFM input'!$I$523,0))</f>
        <v>0</v>
      </c>
      <c r="R16" s="1270">
        <f>IF(COUNT($H16:Q16)&gt;'RFM input'!$AA$7,0, Q16+Q68+Q228+IF(R$111=0,'RFM input'!$I$523,0))</f>
        <v>0</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0</v>
      </c>
      <c r="Q17" s="1270">
        <f>IF(COUNT($H17:P17)&gt;'RFM input'!$AA$7,0, P17+P69+P241+IF(Q$111=0,'RFM input'!$I$524,0))</f>
        <v>0</v>
      </c>
      <c r="R17" s="1270">
        <f>IF(COUNT($H17:Q17)&gt;'RFM input'!$AA$7,0, Q17+Q69+Q241+IF(R$111=0,'RFM input'!$I$524,0))</f>
        <v>0</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6.5684681582114316E-4</v>
      </c>
      <c r="M19" s="1270">
        <f>IF(COUNT($H19:L19)&gt;'RFM input'!$AA$7,0, L19+L71+L267+IF(M$111=0,'RFM input'!$I$526,0))</f>
        <v>1.5310802367547516E-3</v>
      </c>
      <c r="N19" s="1270">
        <f>IF(COUNT($H19:M19)&gt;'RFM input'!$AA$7,0, M19+M71+M267+IF(N$111=0,'RFM input'!$I$526,0))</f>
        <v>2.357235710818968E-3</v>
      </c>
      <c r="O19" s="1270">
        <f>IF(COUNT($H19:N19)&gt;'RFM input'!$AA$7,0, N19+N71+N267+IF(O$111=0,'RFM input'!$I$526,0))</f>
        <v>7.3360524942001765E-3</v>
      </c>
      <c r="P19" s="1270">
        <f>IF(COUNT($H19:O19)&gt;'RFM input'!$AA$7,0, O19+O71+O267+IF(P$111=0,'RFM input'!$I$526,0))</f>
        <v>3.4574091170895535E-2</v>
      </c>
      <c r="Q19" s="1270">
        <f>IF(COUNT($H19:P19)&gt;'RFM input'!$AA$7,0, P19+P71+P267+IF(Q$111=0,'RFM input'!$I$526,0))</f>
        <v>4.8315252759266153E-2</v>
      </c>
      <c r="R19" s="1270">
        <f>IF(COUNT($H19:Q19)&gt;'RFM input'!$AA$7,0, Q19+Q71+Q267+IF(R$111=0,'RFM input'!$I$526,0))</f>
        <v>5.5656811501243936E-2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2.6855794400000002</v>
      </c>
      <c r="Q21" s="1270">
        <f>IF(COUNT($H21:P21)&gt;'RFM input'!$AA$7,0, P21+P73+P293+IF(Q$111=0,'RFM input'!$I$528,0))</f>
        <v>2.1485349320000005</v>
      </c>
      <c r="R21" s="1270">
        <f>IF(COUNT($H21:Q21)&gt;'RFM input'!$AA$7,0, Q21+Q73+Q293+IF(R$111=0,'RFM input'!$I$528,0))</f>
        <v>1.6114047680000005</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v>
      </c>
      <c r="J59" s="80">
        <f t="shared" si="2"/>
        <v>1.0773E-2</v>
      </c>
      <c r="K59" s="80">
        <f t="shared" si="2"/>
        <v>6.5684681582114316E-4</v>
      </c>
      <c r="L59" s="80">
        <f t="shared" si="2"/>
        <v>2.1532602784097837E-2</v>
      </c>
      <c r="M59" s="80">
        <f t="shared" si="2"/>
        <v>0.33945664539404802</v>
      </c>
      <c r="N59" s="80">
        <f t="shared" si="2"/>
        <v>7.6692035782174608E-2</v>
      </c>
      <c r="O59" s="80">
        <f t="shared" si="2"/>
        <v>2.7144903048319238</v>
      </c>
      <c r="P59" s="80">
        <f t="shared" si="2"/>
        <v>2.1267540709983566E-2</v>
      </c>
      <c r="Q59" s="80">
        <f t="shared" si="2"/>
        <v>0.32986742064242336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0</v>
      </c>
      <c r="J60" s="359">
        <f>'RFM input'!J223-'RFM input'!J277</f>
        <v>0</v>
      </c>
      <c r="K60" s="359">
        <f>'RFM input'!K223-'RFM input'!K277</f>
        <v>0</v>
      </c>
      <c r="L60" s="359">
        <f>'RFM input'!L223-'RFM input'!L277</f>
        <v>2.0527E-2</v>
      </c>
      <c r="M60" s="359">
        <f>'RFM input'!M223-'RFM input'!M277</f>
        <v>0</v>
      </c>
      <c r="N60" s="359">
        <f>'RFM input'!N223-'RFM input'!N277</f>
        <v>0</v>
      </c>
      <c r="O60" s="359">
        <f>'RFM input'!O223-'RFM input'!O277</f>
        <v>0</v>
      </c>
      <c r="P60" s="359">
        <f>'RFM input'!P223-'RFM input'!P277</f>
        <v>0</v>
      </c>
      <c r="Q60" s="359">
        <f>'RFM input'!Q223-'RFM input'!Q277</f>
        <v>0.31096299999999999</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0</v>
      </c>
      <c r="M63" s="359">
        <f>'RFM input'!M226-'RFM input'!M280</f>
        <v>0.33829799999999999</v>
      </c>
      <c r="N63" s="359">
        <f>'RFM input'!N226-'RFM input'!N280</f>
        <v>7.1149000000000004E-2</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1.0773E-2</v>
      </c>
      <c r="K65" s="359">
        <f>'RFM input'!K228-'RFM input'!K282</f>
        <v>0</v>
      </c>
      <c r="L65" s="359">
        <f>'RFM input'!L228-'RFM input'!L282</f>
        <v>0</v>
      </c>
      <c r="M65" s="359">
        <f>'RFM input'!M228-'RFM input'!M282</f>
        <v>0</v>
      </c>
      <c r="N65" s="359">
        <f>'RFM input'!N228-'RFM input'!N282</f>
        <v>0</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0</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0</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6.5684681582114316E-4</v>
      </c>
      <c r="L71" s="359">
        <f>'RFM input'!L234-'RFM input'!L288</f>
        <v>1.005602784097837E-3</v>
      </c>
      <c r="M71" s="359">
        <f>'RFM input'!M234-'RFM input'!M288</f>
        <v>1.1586453940480123E-3</v>
      </c>
      <c r="N71" s="359">
        <f>'RFM input'!N234-'RFM input'!N288</f>
        <v>5.5430357821746072E-3</v>
      </c>
      <c r="O71" s="359">
        <f>'RFM input'!O234-'RFM input'!O288</f>
        <v>2.8910864831923677E-2</v>
      </c>
      <c r="P71" s="359">
        <f>'RFM input'!P234-'RFM input'!P288</f>
        <v>2.1196160709983678E-2</v>
      </c>
      <c r="Q71" s="359">
        <f>'RFM input'!Q234-'RFM input'!Q288</f>
        <v>1.8904420642423345E-2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2.6855794400000002</v>
      </c>
      <c r="P73" s="359">
        <f>'RFM input'!P236-'RFM input'!P290</f>
        <v>7.1379999999888243E-5</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-1.4239999999999999</v>
      </c>
      <c r="I111" s="270">
        <f t="shared" ref="I111:Q111" si="3">I124+I137+I150+I163+I176+I189+I202+I215+I228+I241+I254+I267+I280+I293+I306+I319+I332+I345+I358+I371+I384+I397+I410+I423+I436+I449+I462+I475+I488+I501+I514+I527+I540+I553+I566+I579+I592+I605+I618+I631+I644+I657+I670+I683+I696+I709+I722+I735+I748+I761</f>
        <v>-1.4239999999999999</v>
      </c>
      <c r="J111" s="1339">
        <f t="shared" si="3"/>
        <v>-1.4239999999999999</v>
      </c>
      <c r="K111" s="270">
        <f t="shared" si="3"/>
        <v>-1.4250772999999999</v>
      </c>
      <c r="L111" s="270">
        <f>L124+L137+L150+L163+L176+L189+L202+L215+L228+L241+L254+L267+L280+L293+L306+L319+L332+L345+L358+L371+L384+L397+L410+L423+L436+L449+L462+L475+L488+L501+L514+L527+L540+L553+L566+L579+L592+L605+L618+L631+L644+L657+L670+L683+L696+L709+L722+L735+L748+L761</f>
        <v>-1.425208669363164</v>
      </c>
      <c r="M111" s="270">
        <f t="shared" si="3"/>
        <v>-1.4264361399199836</v>
      </c>
      <c r="N111" s="270">
        <f t="shared" si="3"/>
        <v>-1.4435827689987932</v>
      </c>
      <c r="O111" s="270">
        <f t="shared" si="3"/>
        <v>-1.4482488261552282</v>
      </c>
      <c r="P111" s="270">
        <f t="shared" si="3"/>
        <v>-1.9911468871216129</v>
      </c>
      <c r="Q111" s="270">
        <f t="shared" si="3"/>
        <v>-1.9952690259004453</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1.4239999999999999</v>
      </c>
      <c r="I112" s="20">
        <f>IF(I$3&gt;A1taxremlife,A1taxvalue-SUM($F112:H112),IF(A1taxremlife="N/A","n/a",A1taxvalue/A1taxremlife))</f>
        <v>1.4239999999999999</v>
      </c>
      <c r="J112" s="20">
        <f>IF(J$3&gt;A1taxremlife,A1taxvalue-SUM($F112:I112),IF(A1taxremlife="N/A","n/a",A1taxvalue/A1taxremlife))</f>
        <v>1.4239999999999999</v>
      </c>
      <c r="K112" s="20">
        <f>IF(K$3&gt;A1taxremlife,A1taxvalue-SUM($F112:J112),IF(A1taxremlife="N/A","n/a",A1taxvalue/A1taxremlife))</f>
        <v>1.4239999999999999</v>
      </c>
      <c r="L112" s="20">
        <f>IF(L$3&gt;A1taxremlife,A1taxvalue-SUM($F112:K112),IF(A1taxremlife="N/A","n/a",A1taxvalue/A1taxremlife))</f>
        <v>1.4239999999999999</v>
      </c>
      <c r="M112" s="20">
        <f>IF(M$3&gt;A1taxremlife,A1taxvalue-SUM($F112:L112),IF(A1taxremlife="N/A","n/a",A1taxvalue/A1taxremlife))</f>
        <v>1.4239999999999999</v>
      </c>
      <c r="N112" s="20">
        <f>IF(N$3&gt;A1taxremlife,A1taxvalue-SUM($F112:M112),IF(A1taxremlife="N/A","n/a",A1taxvalue/A1taxremlife))</f>
        <v>1.4239999999999999</v>
      </c>
      <c r="O112" s="20">
        <f>IF(O$3&gt;A1taxremlife,A1taxvalue-SUM($F112:N112),IF(A1taxremlife="N/A","n/a",A1taxvalue/A1taxremlife))</f>
        <v>1.4239999999999999</v>
      </c>
      <c r="P112" s="20">
        <f>IF(P$3&gt;A1taxremlife,A1taxvalue-SUM($F112:O112),IF(A1taxremlife="N/A","n/a",A1taxvalue/A1taxremlife))</f>
        <v>1.4239999999999999</v>
      </c>
      <c r="Q112" s="20">
        <f>IF(Q$3&gt;A1taxremlife,A1taxvalue-SUM($F112:P112),IF(A1taxremlife="N/A","n/a",A1taxvalue/A1taxremlife))</f>
        <v>1.4239999999999999</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1.0263500000000001E-3</v>
      </c>
      <c r="N118" s="18">
        <f>IF(A1taxstdlife="n/a","n/a",IF(N$3&gt;(A1taxstdlife+$E118),('RFM input'!$L$223-'RFM input'!$L$277)-SUM($L118:M118),('RFM input'!$L$223-'RFM input'!$L$277)/A1taxstdlife))</f>
        <v>1.0263500000000001E-3</v>
      </c>
      <c r="O118" s="18">
        <f>IF(A1taxstdlife="n/a","n/a",IF(O$3&gt;(A1taxstdlife+$E118),('RFM input'!$L$223-'RFM input'!$L$277)-SUM($L118:N118),('RFM input'!$L$223-'RFM input'!$L$277)/A1taxstdlife))</f>
        <v>1.0263500000000001E-3</v>
      </c>
      <c r="P118" s="18">
        <f>IF(A1taxstdlife="n/a","n/a",IF(P$3&gt;(A1taxstdlife+$E118),('RFM input'!$L$223-'RFM input'!$L$277)-SUM($L118:O118),('RFM input'!$L$223-'RFM input'!$L$277)/A1taxstdlife))</f>
        <v>1.0263500000000001E-3</v>
      </c>
      <c r="Q118" s="18">
        <f>IF(A1taxstdlife="n/a","n/a",IF(Q$3&gt;(A1taxstdlife+$E118),('RFM input'!$L$223-'RFM input'!$L$277)-SUM($L118:P118),('RFM input'!$L$223-'RFM input'!$L$277)/A1taxstdlife))</f>
        <v>1.0263500000000001E-3</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-1.4239999999999999</v>
      </c>
      <c r="I124" s="1340">
        <f>IF('RFM input'!$G$457="Tracked",-1*INDEX('RFM input'!I$461:I$510,MATCH('TAB roll forward'!$C124,'RFM input'!$E$461:$E$510,0)),-SUM(I112:I123))</f>
        <v>-1.4239999999999999</v>
      </c>
      <c r="J124" s="1317">
        <f>IF(COUNT($H124:I124)&gt;='RFM input'!$AA$7,0, IF('RFM input'!$G$457="Tracked",-1*INDEX('RFM input'!I$461:I$510,MATCH('TAB roll forward'!$C124,'RFM input'!$E$461:$E$510,0)),-SUM(J112:J123)))</f>
        <v>-1.4239999999999999</v>
      </c>
      <c r="K124" s="1317">
        <f>IF(COUNT($H124:J124)&gt;='RFM input'!$AA$7,0, IF('RFM input'!$G$457="Tracked",-1*INDEX('RFM input'!J$461:J$510,MATCH('TAB roll forward'!$C124,'RFM input'!$E$461:$E$510,0)),-SUM(K112:K123)))</f>
        <v>-1.4239999999999999</v>
      </c>
      <c r="L124" s="1317">
        <f>IF(COUNT($H124:K124)&gt;='RFM input'!$AA$7,0, IF('RFM input'!$G$457="Tracked",-1*INDEX('RFM input'!K$461:K$510,MATCH('TAB roll forward'!$C124,'RFM input'!$E$461:$E$510,0)),-SUM(L112:L123)))</f>
        <v>-1.4239999999999999</v>
      </c>
      <c r="M124" s="1317">
        <f>IF(COUNT($H124:L124)&gt;='RFM input'!$AA$7,0, IF('RFM input'!$G$457="Tracked",-1*INDEX('RFM input'!L$461:L$510,MATCH('TAB roll forward'!$C124,'RFM input'!$E$461:$E$510,0)),-SUM(M112:M123)))</f>
        <v>-1.42502635</v>
      </c>
      <c r="N124" s="1317">
        <f>IF(COUNT($H124:M124)&gt;='RFM input'!$AA$7,0, IF('RFM input'!$G$457="Tracked",-1*INDEX('RFM input'!M$461:M$510,MATCH('TAB roll forward'!$C124,'RFM input'!$E$461:$E$510,0)),-SUM(N112:N123)))</f>
        <v>-1.42502635</v>
      </c>
      <c r="O124" s="1317">
        <f>IF(COUNT($H124:N124)&gt;='RFM input'!$AA$7,0, IF('RFM input'!$G$457="Tracked",-1*INDEX('RFM input'!N$461:N$510,MATCH('TAB roll forward'!$C124,'RFM input'!$E$461:$E$510,0)),-SUM(O112:O123)))</f>
        <v>-1.42502635</v>
      </c>
      <c r="P124" s="1317">
        <f>IF(COUNT($H124:O124)&gt;='RFM input'!$AA$7,0, IF('RFM input'!$G$457="Tracked",-1*INDEX('RFM input'!O$461:O$510,MATCH('TAB roll forward'!$C124,'RFM input'!$E$461:$E$510,0)),-SUM(P112:P123)))</f>
        <v>-1.42502635</v>
      </c>
      <c r="Q124" s="1317">
        <f>IF(COUNT($H124:P124)&gt;='RFM input'!$AA$7,0, IF('RFM input'!$G$457="Tracked",-1*INDEX('RFM input'!P$461:P$510,MATCH('TAB roll forward'!$C124,'RFM input'!$E$461:$E$510,0)),-SUM(Q112:Q123)))</f>
        <v>-1.42502635</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0</v>
      </c>
      <c r="P150" s="1317">
        <f>IF(COUNT($H150:O150)&gt;='RFM input'!$AA$7,0, IF('RFM input'!$G$457="Tracked",-1*INDEX('RFM input'!O$461:O$510,MATCH('TAB roll forward'!$C150,'RFM input'!$E$461:$E$510,0)),-SUM(P138:P149)))</f>
        <v>0</v>
      </c>
      <c r="Q150" s="1317">
        <f>IF(COUNT($H150:P150)&gt;='RFM input'!$AA$7,0, IF('RFM input'!$G$457="Tracked",-1*INDEX('RFM input'!P$461:P$510,MATCH('TAB roll forward'!$C150,'RFM input'!$E$461:$E$510,0)),-SUM(Q138:Q149)))</f>
        <v>0</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1.69149E-2</v>
      </c>
      <c r="O158" s="18">
        <f>IF(A4taxstdlife="n/a","n/a",IF(O$3&gt;(A4taxstdlife+$E158),('RFM input'!$M$226-'RFM input'!$M$280)-SUM($M158:N158),('RFM input'!$M$226-'RFM input'!$M$280)/A4taxstdlife))</f>
        <v>1.69149E-2</v>
      </c>
      <c r="P158" s="18">
        <f>IF(A4taxstdlife="n/a","n/a",IF(P$3&gt;(A4taxstdlife+$E158),('RFM input'!$M$226-'RFM input'!$M$280)-SUM($M158:O158),('RFM input'!$M$226-'RFM input'!$M$280)/A4taxstdlife))</f>
        <v>1.69149E-2</v>
      </c>
      <c r="Q158" s="18">
        <f>IF(A4taxstdlife="n/a","n/a",IF(Q$3&gt;(A4taxstdlife+$E158),('RFM input'!$M$226-'RFM input'!$M$280)-SUM($M158:P158),('RFM input'!$M$226-'RFM input'!$M$280)/A4taxstdlife))</f>
        <v>1.69149E-2</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3.5574500000000002E-3</v>
      </c>
      <c r="P159" s="18">
        <f>IF(A4taxstdlife="n/a","n/a",IF(P$3&gt;(A4taxstdlife+$E159),('RFM input'!$N$226-'RFM input'!$N$280)-SUM($N159:O159),('RFM input'!$N$226-'RFM input'!$N$280)/A4taxstdlife))</f>
        <v>3.5574500000000002E-3</v>
      </c>
      <c r="Q159" s="18">
        <f>IF(A4taxstdlife="n/a","n/a",IF(Q$3&gt;(A4taxstdlife+$E159),('RFM input'!$N$226-'RFM input'!$N$280)-SUM($N159:P159),('RFM input'!$N$226-'RFM input'!$N$280)/A4taxstdlife))</f>
        <v>3.5574500000000002E-3</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0</v>
      </c>
      <c r="N163" s="1317">
        <f>IF(COUNT($H163:M163)&gt;='RFM input'!$AA$7,0, IF('RFM input'!$G$457="Tracked",-1*INDEX('RFM input'!M$461:M$510,MATCH('TAB roll forward'!$C163,'RFM input'!$E$461:$E$510,0)),-SUM(N151:N162)))</f>
        <v>-1.69149E-2</v>
      </c>
      <c r="O163" s="1317">
        <f>IF(COUNT($H163:N163)&gt;='RFM input'!$AA$7,0, IF('RFM input'!$G$457="Tracked",-1*INDEX('RFM input'!N$461:N$510,MATCH('TAB roll forward'!$C163,'RFM input'!$E$461:$E$510,0)),-SUM(O151:O162)))</f>
        <v>-2.047235E-2</v>
      </c>
      <c r="P163" s="1317">
        <f>IF(COUNT($H163:O163)&gt;='RFM input'!$AA$7,0, IF('RFM input'!$G$457="Tracked",-1*INDEX('RFM input'!O$461:O$510,MATCH('TAB roll forward'!$C163,'RFM input'!$E$461:$E$510,0)),-SUM(P151:P162)))</f>
        <v>-2.047235E-2</v>
      </c>
      <c r="Q163" s="1317">
        <f>IF(COUNT($H163:P163)&gt;='RFM input'!$AA$7,0, IF('RFM input'!$G$457="Tracked",-1*INDEX('RFM input'!P$461:P$510,MATCH('TAB roll forward'!$C163,'RFM input'!$E$461:$E$510,0)),-SUM(Q151:Q162)))</f>
        <v>-2.047235E-2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1.0773E-3</v>
      </c>
      <c r="L181" s="18">
        <f>IF(A6taxstdlife="n/a","n/a",IF(L$3&gt;(A6taxstdlife+$E181),('RFM input'!$J$228-'RFM input'!$J$282)-SUM($J181:K181),('RFM input'!$J$228-'RFM input'!$J$282)/A6taxstdlife))</f>
        <v>1.0773E-3</v>
      </c>
      <c r="M181" s="18">
        <f>IF(A6taxstdlife="n/a","n/a",IF(M$3&gt;(A6taxstdlife+$E181),('RFM input'!$J$228-'RFM input'!$J$282)-SUM($J181:L181),('RFM input'!$J$228-'RFM input'!$J$282)/A6taxstdlife))</f>
        <v>1.0773E-3</v>
      </c>
      <c r="N181" s="18">
        <f>IF(A6taxstdlife="n/a","n/a",IF(N$3&gt;(A6taxstdlife+$E181),('RFM input'!$J$228-'RFM input'!$J$282)-SUM($J181:M181),('RFM input'!$J$228-'RFM input'!$J$282)/A6taxstdlife))</f>
        <v>1.0773E-3</v>
      </c>
      <c r="O181" s="18">
        <f>IF(A6taxstdlife="n/a","n/a",IF(O$3&gt;(A6taxstdlife+$E181),('RFM input'!$J$228-'RFM input'!$J$282)-SUM($J181:N181),('RFM input'!$J$228-'RFM input'!$J$282)/A6taxstdlife))</f>
        <v>1.0773E-3</v>
      </c>
      <c r="P181" s="18">
        <f>IF(A6taxstdlife="n/a","n/a",IF(P$3&gt;(A6taxstdlife+$E181),('RFM input'!$J$228-'RFM input'!$J$282)-SUM($J181:O181),('RFM input'!$J$228-'RFM input'!$J$282)/A6taxstdlife))</f>
        <v>1.0773E-3</v>
      </c>
      <c r="Q181" s="18">
        <f>IF(A6taxstdlife="n/a","n/a",IF(Q$3&gt;(A6taxstdlife+$E181),('RFM input'!$J$228-'RFM input'!$J$282)-SUM($J181:P181),('RFM input'!$J$228-'RFM input'!$J$282)/A6taxstdlife))</f>
        <v>1.0773E-3</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-1.0773E-3</v>
      </c>
      <c r="L189" s="1317">
        <f>IF(COUNT($H189:K189)&gt;='RFM input'!$AA$7,0, IF('RFM input'!$G$457="Tracked",-1*INDEX('RFM input'!K$461:K$510,MATCH('TAB roll forward'!$C189,'RFM input'!$E$461:$E$510,0)),-SUM(L177:L188)))</f>
        <v>-1.0773E-3</v>
      </c>
      <c r="M189" s="1317">
        <f>IF(COUNT($H189:L189)&gt;='RFM input'!$AA$7,0, IF('RFM input'!$G$457="Tracked",-1*INDEX('RFM input'!L$461:L$510,MATCH('TAB roll forward'!$C189,'RFM input'!$E$461:$E$510,0)),-SUM(M177:M188)))</f>
        <v>-1.0773E-3</v>
      </c>
      <c r="N189" s="1317">
        <f>IF(COUNT($H189:M189)&gt;='RFM input'!$AA$7,0, IF('RFM input'!$G$457="Tracked",-1*INDEX('RFM input'!M$461:M$510,MATCH('TAB roll forward'!$C189,'RFM input'!$E$461:$E$510,0)),-SUM(N177:N188)))</f>
        <v>-1.0773E-3</v>
      </c>
      <c r="O189" s="1317">
        <f>IF(COUNT($H189:N189)&gt;='RFM input'!$AA$7,0, IF('RFM input'!$G$457="Tracked",-1*INDEX('RFM input'!N$461:N$510,MATCH('TAB roll forward'!$C189,'RFM input'!$E$461:$E$510,0)),-SUM(O177:O188)))</f>
        <v>-1.0773E-3</v>
      </c>
      <c r="P189" s="1317">
        <f>IF(COUNT($H189:O189)&gt;='RFM input'!$AA$7,0, IF('RFM input'!$G$457="Tracked",-1*INDEX('RFM input'!O$461:O$510,MATCH('TAB roll forward'!$C189,'RFM input'!$E$461:$E$510,0)),-SUM(P177:P188)))</f>
        <v>-1.0773E-3</v>
      </c>
      <c r="Q189" s="1317">
        <f>IF(COUNT($H189:P189)&gt;='RFM input'!$AA$7,0, IF('RFM input'!$G$457="Tracked",-1*INDEX('RFM input'!P$461:P$510,MATCH('TAB roll forward'!$C189,'RFM input'!$E$461:$E$510,0)),-SUM(Q177:Q188)))</f>
        <v>-1.0773E-3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0</v>
      </c>
      <c r="M228" s="1317">
        <f>IF(COUNT($H228:L228)&gt;='RFM input'!$AA$7,0, IF('RFM input'!$G$457="Tracked",-1*INDEX('RFM input'!L$461:L$510,MATCH('TAB roll forward'!$C228,'RFM input'!$E$461:$E$510,0)),-SUM(M216:M227)))</f>
        <v>0</v>
      </c>
      <c r="N228" s="1317">
        <f>IF(COUNT($H228:M228)&gt;='RFM input'!$AA$7,0, IF('RFM input'!$G$457="Tracked",-1*INDEX('RFM input'!M$461:M$510,MATCH('TAB roll forward'!$C228,'RFM input'!$E$461:$E$510,0)),-SUM(N216:N227)))</f>
        <v>0</v>
      </c>
      <c r="O228" s="1317">
        <f>IF(COUNT($H228:N228)&gt;='RFM input'!$AA$7,0, IF('RFM input'!$G$457="Tracked",-1*INDEX('RFM input'!N$461:N$510,MATCH('TAB roll forward'!$C228,'RFM input'!$E$461:$E$510,0)),-SUM(O216:O227)))</f>
        <v>0</v>
      </c>
      <c r="P228" s="1317">
        <f>IF(COUNT($H228:O228)&gt;='RFM input'!$AA$7,0, IF('RFM input'!$G$457="Tracked",-1*INDEX('RFM input'!O$461:O$510,MATCH('TAB roll forward'!$C228,'RFM input'!$E$461:$E$510,0)),-SUM(P216:P227)))</f>
        <v>0</v>
      </c>
      <c r="Q228" s="1317">
        <f>IF(COUNT($H228:P228)&gt;='RFM input'!$AA$7,0, IF('RFM input'!$G$457="Tracked",-1*INDEX('RFM input'!P$461:P$510,MATCH('TAB roll forward'!$C228,'RFM input'!$E$461:$E$510,0)),-SUM(Q216:Q227)))</f>
        <v>0</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0</v>
      </c>
      <c r="Q241" s="1317">
        <f>IF(COUNT($H241:P241)&gt;='RFM input'!$AA$7,0, IF('RFM input'!$G$457="Tracked",-1*INDEX('RFM input'!P$461:P$510,MATCH('TAB roll forward'!$C241,'RFM input'!$E$461:$E$510,0)),-SUM(Q229:Q240)))</f>
        <v>0</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1.3136936316422864E-4</v>
      </c>
      <c r="M260" s="18">
        <f>IF(A12taxstdlife="n/a","n/a",IF(M$3&gt;(A12taxstdlife+$E260),('RFM input'!$K$234-'RFM input'!$K$288)-SUM($K260:L260),('RFM input'!$K$234-'RFM input'!$K$288)/A12taxstdlife))</f>
        <v>1.3136936316422864E-4</v>
      </c>
      <c r="N260" s="18">
        <f>IF(A12taxstdlife="n/a","n/a",IF(N$3&gt;(A12taxstdlife+$E260),('RFM input'!$K$234-'RFM input'!$K$288)-SUM($K260:M260),('RFM input'!$K$234-'RFM input'!$K$288)/A12taxstdlife))</f>
        <v>1.3136936316422864E-4</v>
      </c>
      <c r="O260" s="18">
        <f>IF(A12taxstdlife="n/a","n/a",IF(O$3&gt;(A12taxstdlife+$E260),('RFM input'!$K$234-'RFM input'!$K$288)-SUM($K260:N260),('RFM input'!$K$234-'RFM input'!$K$288)/A12taxstdlife))</f>
        <v>1.3136936316422864E-4</v>
      </c>
      <c r="P260" s="18">
        <f>IF(A12taxstdlife="n/a","n/a",IF(P$3&gt;(A12taxstdlife+$E260),('RFM input'!$K$234-'RFM input'!$K$288)-SUM($K260:O260),('RFM input'!$K$234-'RFM input'!$K$288)/A12taxstdlife))</f>
        <v>1.3136936316422864E-4</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2.011205568195674E-4</v>
      </c>
      <c r="N261" s="18">
        <f>IF(A12taxstdlife="n/a","n/a",IF(N$3&gt;(A12taxstdlife+$E261),('RFM input'!$L$234-'RFM input'!$L$288)-SUM($L261:M261),('RFM input'!$L$234-'RFM input'!$L$288)/A12taxstdlife))</f>
        <v>2.011205568195674E-4</v>
      </c>
      <c r="O261" s="18">
        <f>IF(A12taxstdlife="n/a","n/a",IF(O$3&gt;(A12taxstdlife+$E261),('RFM input'!$L$234-'RFM input'!$L$288)-SUM($L261:N261),('RFM input'!$L$234-'RFM input'!$L$288)/A12taxstdlife))</f>
        <v>2.011205568195674E-4</v>
      </c>
      <c r="P261" s="18">
        <f>IF(A12taxstdlife="n/a","n/a",IF(P$3&gt;(A12taxstdlife+$E261),('RFM input'!$L$234-'RFM input'!$L$288)-SUM($L261:O261),('RFM input'!$L$234-'RFM input'!$L$288)/A12taxstdlife))</f>
        <v>2.011205568195674E-4</v>
      </c>
      <c r="Q261" s="18">
        <f>IF(A12taxstdlife="n/a","n/a",IF(Q$3&gt;(A12taxstdlife+$E261),('RFM input'!$L$234-'RFM input'!$L$288)-SUM($L261:P261),('RFM input'!$L$234-'RFM input'!$L$288)/A12taxstdlife))</f>
        <v>2.011205568195674E-4</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2.3172907880960247E-4</v>
      </c>
      <c r="O262" s="18">
        <f>IF(A12taxstdlife="n/a","n/a",IF(O$3&gt;(A12taxstdlife+$E262),('RFM input'!$M$234-'RFM input'!$M$288)-SUM($M262:N262),('RFM input'!$M$234-'RFM input'!$M$288)/A12taxstdlife))</f>
        <v>2.3172907880960247E-4</v>
      </c>
      <c r="P262" s="18">
        <f>IF(A12taxstdlife="n/a","n/a",IF(P$3&gt;(A12taxstdlife+$E262),('RFM input'!$M$234-'RFM input'!$M$288)-SUM($M262:O262),('RFM input'!$M$234-'RFM input'!$M$288)/A12taxstdlife))</f>
        <v>2.3172907880960247E-4</v>
      </c>
      <c r="Q262" s="18">
        <f>IF(A12taxstdlife="n/a","n/a",IF(Q$3&gt;(A12taxstdlife+$E262),('RFM input'!$M$234-'RFM input'!$M$288)-SUM($M262:P262),('RFM input'!$M$234-'RFM input'!$M$288)/A12taxstdlife))</f>
        <v>2.3172907880960247E-4</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1.1086071564349214E-3</v>
      </c>
      <c r="P263" s="18">
        <f>IF(A12taxstdlife="n/a","n/a",IF(P$3&gt;(A12taxstdlife+$E263),('RFM input'!$N$234-'RFM input'!$N$288)-SUM($N263:O263),('RFM input'!$N$234-'RFM input'!$N$288)/A12taxstdlife))</f>
        <v>1.1086071564349214E-3</v>
      </c>
      <c r="Q263" s="18">
        <f>IF(A12taxstdlife="n/a","n/a",IF(Q$3&gt;(A12taxstdlife+$E263),('RFM input'!$N$234-'RFM input'!$N$288)-SUM($N263:P263),('RFM input'!$N$234-'RFM input'!$N$288)/A12taxstdlife))</f>
        <v>1.1086071564349214E-3</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5.7821729663847356E-3</v>
      </c>
      <c r="Q264" s="18">
        <f>IF(A12taxstdlife="n/a","n/a",IF(Q$3&gt;(A12taxstdlife+$E264),('RFM input'!$O$234-'RFM input'!$O$288)-SUM($O264:P264),('RFM input'!$O$234-'RFM input'!$O$288)/A12taxstdlife))</f>
        <v>5.7821729663847356E-3</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4.2392321419967354E-3</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-1.3136936316422864E-4</v>
      </c>
      <c r="M267" s="1317">
        <f>IF(COUNT($H267:L267)&gt;='RFM input'!$AA$7,0, IF('RFM input'!$G$457="Tracked",-1*INDEX('RFM input'!L$461:L$510,MATCH('TAB roll forward'!$C267,'RFM input'!$E$461:$E$510,0)),-SUM(M255:M266)))</f>
        <v>-3.3248991998379601E-4</v>
      </c>
      <c r="N267" s="1317">
        <f>IF(COUNT($H267:M267)&gt;='RFM input'!$AA$7,0, IF('RFM input'!$G$457="Tracked",-1*INDEX('RFM input'!M$461:M$510,MATCH('TAB roll forward'!$C267,'RFM input'!$E$461:$E$510,0)),-SUM(N255:N266)))</f>
        <v>-5.6421899879339848E-4</v>
      </c>
      <c r="O267" s="1317">
        <f>IF(COUNT($H267:N267)&gt;='RFM input'!$AA$7,0, IF('RFM input'!$G$457="Tracked",-1*INDEX('RFM input'!N$461:N$510,MATCH('TAB roll forward'!$C267,'RFM input'!$E$461:$E$510,0)),-SUM(O255:O266)))</f>
        <v>-1.6728261552283199E-3</v>
      </c>
      <c r="P267" s="1317">
        <f>IF(COUNT($H267:O267)&gt;='RFM input'!$AA$7,0, IF('RFM input'!$G$457="Tracked",-1*INDEX('RFM input'!O$461:O$510,MATCH('TAB roll forward'!$C267,'RFM input'!$E$461:$E$510,0)),-SUM(P255:P266)))</f>
        <v>-7.454999121613055E-3</v>
      </c>
      <c r="Q267" s="1317">
        <f>IF(COUNT($H267:P267)&gt;='RFM input'!$AA$7,0, IF('RFM input'!$G$457="Tracked",-1*INDEX('RFM input'!P$461:P$510,MATCH('TAB roll forward'!$C267,'RFM input'!$E$461:$E$510,0)),-SUM(Q255:Q266)))</f>
        <v>-1.1562861900445563E-2</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0.53711588799999999</v>
      </c>
      <c r="Q290" s="18">
        <f>IF(A14taxstdlife="n/a","n/a",IF(Q$3&gt;(A14taxstdlife+$E290),('RFM input'!$O$236-'RFM input'!$O$290)-SUM($O290:P290),('RFM input'!$O$236-'RFM input'!$O$290)/A14taxstdlife))</f>
        <v>0.53711588799999999</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1.4275999999977649E-5</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-0.53711588799999999</v>
      </c>
      <c r="Q293" s="1317">
        <f>IF(COUNT($H293:P293)&gt;='RFM input'!$AA$7,0, IF('RFM input'!$G$457="Tracked",-1*INDEX('RFM input'!P$461:P$510,MATCH('TAB roll forward'!$C293,'RFM input'!$E$461:$E$510,0)),-SUM(Q281:Q292)))</f>
        <v>-0.53713016399999991</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Central West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2000-01</v>
      </c>
      <c r="E6" s="104" t="str">
        <f>IF(LEN(D6)&gt;4,CONCATENATE(LEFT(D6,4)+1&amp;"-"&amp;IF(D6&gt;"2007-08",,"0")&amp;RIGHT(D6,2)+1),D6+1)</f>
        <v>2001-02</v>
      </c>
      <c r="F6" s="104" t="str">
        <f t="shared" ref="F6:W6" si="0">IF(LEN(E6)&gt;4,CONCATENATE(LEFT(E6,4)+1&amp;"-"&amp;IF(E6&gt;"2007-08",,"0")&amp;RIGHT(E6,2)+1),E6+1)</f>
        <v>2002-03</v>
      </c>
      <c r="G6" s="104" t="str">
        <f t="shared" si="0"/>
        <v>2003-04</v>
      </c>
      <c r="H6" s="104" t="str">
        <f t="shared" si="0"/>
        <v>2004-05</v>
      </c>
      <c r="I6" s="104" t="str">
        <f t="shared" si="0"/>
        <v>2005-06</v>
      </c>
      <c r="J6" s="104" t="str">
        <f t="shared" si="0"/>
        <v>2006-07</v>
      </c>
      <c r="K6" s="104" t="str">
        <f t="shared" si="0"/>
        <v>2007-08</v>
      </c>
      <c r="L6" s="104" t="str">
        <f t="shared" si="0"/>
        <v>2008-09</v>
      </c>
      <c r="M6" s="104" t="str">
        <f t="shared" si="0"/>
        <v>2009-10</v>
      </c>
      <c r="N6" s="104" t="str">
        <f t="shared" si="0"/>
        <v>2010-11</v>
      </c>
      <c r="O6" s="104" t="str">
        <f t="shared" si="0"/>
        <v>2011-12</v>
      </c>
      <c r="P6" s="104" t="str">
        <f t="shared" si="0"/>
        <v>2012-13</v>
      </c>
      <c r="Q6" s="104" t="str">
        <f t="shared" si="0"/>
        <v>2013-14</v>
      </c>
      <c r="R6" s="104" t="str">
        <f t="shared" si="0"/>
        <v>2014-15</v>
      </c>
      <c r="S6" s="104" t="str">
        <f t="shared" si="0"/>
        <v>2015-16</v>
      </c>
      <c r="T6" s="104" t="str">
        <f t="shared" si="0"/>
        <v>2016-17</v>
      </c>
      <c r="U6" s="104" t="str">
        <f t="shared" si="0"/>
        <v>2017-18</v>
      </c>
      <c r="V6" s="104" t="str">
        <f t="shared" si="0"/>
        <v>2018-19</v>
      </c>
      <c r="W6" s="104" t="str">
        <f t="shared" si="0"/>
        <v>2019-20</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2000-01</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3.1888798037612576E-2</v>
      </c>
      <c r="D9" s="316">
        <f>IF(LEFT(D$6,4)&lt;LEFT('RFM input'!$G$60,4),"enter input",IF(LEFT(D$6,4)&gt;LEFT('RFM input'!$Q$60,4),0,
INDEX('RFM input'!$E$384:$Q$392,MATCH($B9,'RFM input'!$E$384:$E$392,0),MATCH(D$6,'RFM input'!$E$384:$Q$384,0))))</f>
        <v>6.0221870047543646E-2</v>
      </c>
      <c r="E9" s="316">
        <f>IF(LEFT(E$6,4)&lt;LEFT('RFM input'!$G$60,4),"enter input",IF(LEFT(E$6,4)&gt;LEFT('RFM input'!$Q$60,4),0,
INDEX('RFM input'!$E$384:$Q$392,MATCH($B9,'RFM input'!$E$384:$E$392,0),MATCH(E$6,'RFM input'!$E$384:$Q$384,0))))</f>
        <v>2.8400597907324299E-2</v>
      </c>
      <c r="F9" s="316">
        <f>IF(LEFT(F$6,4)&lt;LEFT('RFM input'!$G$60,4),"enter input",IF(LEFT(F$6,4)&gt;LEFT('RFM input'!$Q$60,4),0,
INDEX('RFM input'!$E$384:$Q$392,MATCH($B9,'RFM input'!$E$384:$E$392,0),MATCH(F$6,'RFM input'!$E$384:$Q$384,0))))</f>
        <v>2.6889534883721034E-2</v>
      </c>
      <c r="G9" s="316">
        <f>IF(LEFT(G$6,4)&lt;LEFT('RFM input'!$G$60,4),"enter input",IF(LEFT(G$6,4)&gt;LEFT('RFM input'!$Q$60,4),0,
INDEX('RFM input'!$E$384:$Q$392,MATCH($B9,'RFM input'!$E$384:$E$392,0),MATCH(G$6,'RFM input'!$E$384:$Q$384,0))))</f>
        <v>2.4769992922859085E-2</v>
      </c>
      <c r="H9" s="316">
        <f>IF(LEFT(H$6,4)&lt;LEFT('RFM input'!$G$60,4),"enter input",IF(LEFT(H$6,4)&gt;LEFT('RFM input'!$Q$60,4),0,
INDEX('RFM input'!$E$384:$Q$392,MATCH($B9,'RFM input'!$E$384:$E$392,0),MATCH(H$6,'RFM input'!$E$384:$Q$384,0))))</f>
        <v>2.4861878453038555E-2</v>
      </c>
      <c r="I9" s="316">
        <f>IF(LEFT(I$6,4)&lt;LEFT('RFM input'!$G$60,4),"enter input",IF(LEFT(I$6,4)&gt;LEFT('RFM input'!$Q$60,4),0,
INDEX('RFM input'!$E$384:$Q$392,MATCH($B9,'RFM input'!$E$384:$E$392,0),MATCH(I$6,'RFM input'!$E$384:$Q$384,0))))</f>
        <v>3.9757412398921943E-2</v>
      </c>
      <c r="J9" s="316">
        <f>IF(LEFT(J$6,4)&lt;LEFT('RFM input'!$G$60,4),"enter input",IF(LEFT(J$6,4)&gt;LEFT('RFM input'!$Q$60,4),0,
INDEX('RFM input'!$E$384:$Q$392,MATCH($B9,'RFM input'!$E$384:$E$392,0),MATCH(J$6,'RFM input'!$E$384:$Q$384,0))))</f>
        <v>2.0738820479585085E-2</v>
      </c>
      <c r="K9" s="316">
        <f>IF(LEFT(K$6,4)&lt;LEFT('RFM input'!$G$60,4),"enter input",IF(LEFT(K$6,4)&gt;LEFT('RFM input'!$Q$60,4),0,
INDEX('RFM input'!$E$384:$Q$392,MATCH($B9,'RFM input'!$E$384:$E$392,0),MATCH(K$6,'RFM input'!$E$384:$Q$384,0))))</f>
        <v>4.5079365079365052E-2</v>
      </c>
      <c r="L9" s="316">
        <f>IF(LEFT(L$6,4)&lt;LEFT('RFM input'!$G$60,4),"enter input",IF(LEFT(L$6,4)&gt;LEFT('RFM input'!$Q$60,4),0,
INDEX('RFM input'!$E$384:$Q$392,MATCH($B9,'RFM input'!$E$384:$E$392,0),MATCH(L$6,'RFM input'!$E$384:$Q$384,0))))</f>
        <v>1.4580801944106936E-2</v>
      </c>
      <c r="M9" s="316">
        <f>IF(LEFT(M$6,4)&lt;LEFT('RFM input'!$G$60,4),"enter input",IF(LEFT(M$6,4)&gt;LEFT('RFM input'!$Q$60,4),0,
INDEX('RFM input'!$E$384:$Q$392,MATCH($B9,'RFM input'!$E$384:$E$392,0),MATCH(M$6,'RFM input'!$E$384:$Q$384,0))))</f>
        <v>3.0538922155688653E-2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1.0318887980376126</v>
      </c>
      <c r="E10" s="281">
        <f>D10*(1+D9)</f>
        <v>1.0940310711365497</v>
      </c>
      <c r="F10" s="281">
        <f t="shared" ref="F10:W10" si="1">E10*(1+E9)</f>
        <v>1.1251022076860182</v>
      </c>
      <c r="G10" s="281">
        <f t="shared" si="1"/>
        <v>1.155355682747343</v>
      </c>
      <c r="H10" s="281">
        <f>G10*(1+G9)</f>
        <v>1.1839738348323798</v>
      </c>
      <c r="I10" s="281">
        <f t="shared" si="1"/>
        <v>1.2134096484055603</v>
      </c>
      <c r="J10" s="281">
        <f t="shared" si="1"/>
        <v>1.261651676206051</v>
      </c>
      <c r="K10" s="281">
        <f t="shared" si="1"/>
        <v>1.287816843826656</v>
      </c>
      <c r="L10" s="281">
        <f t="shared" si="1"/>
        <v>1.3458708094848735</v>
      </c>
      <c r="M10" s="281">
        <f t="shared" si="1"/>
        <v>1.3654946852003274</v>
      </c>
      <c r="N10" s="281">
        <f t="shared" si="1"/>
        <v>1.4071954210956668</v>
      </c>
      <c r="O10" s="281">
        <f t="shared" si="1"/>
        <v>1.4071954210956668</v>
      </c>
      <c r="P10" s="281">
        <f t="shared" si="1"/>
        <v>1.4071954210956668</v>
      </c>
      <c r="Q10" s="281">
        <f t="shared" si="1"/>
        <v>1.4071954210956668</v>
      </c>
      <c r="R10" s="281">
        <f t="shared" si="1"/>
        <v>1.4071954210956668</v>
      </c>
      <c r="S10" s="281">
        <f t="shared" si="1"/>
        <v>1.4071954210956668</v>
      </c>
      <c r="T10" s="281">
        <f t="shared" si="1"/>
        <v>1.4071954210956668</v>
      </c>
      <c r="U10" s="281">
        <f t="shared" si="1"/>
        <v>1.4071954210956668</v>
      </c>
      <c r="V10" s="281">
        <f t="shared" si="1"/>
        <v>1.4071954210956668</v>
      </c>
      <c r="W10" s="281">
        <f t="shared" si="1"/>
        <v>1.4071954210956668</v>
      </c>
    </row>
    <row r="11" spans="1:26">
      <c r="B11" s="222" t="s">
        <v>45</v>
      </c>
      <c r="C11" s="317">
        <f>IFERROR(INDEX('RFM input'!$E$384:$Q$392,MATCH($B11,'RFM input'!$E$384:$E$392,0),MATCH(D$6,'RFM input'!$E$384:$Q$384,0)-1),"enter input")</f>
        <v>0.10925035611686185</v>
      </c>
      <c r="D11" s="316">
        <f>IF(LEFT(D$6,4)&lt;LEFT('RFM input'!$G$60,4),"enter input",IF(LEFT(D$6,4)&gt;LEFT('RFM input'!$Q$60,4),0,
INDEX('RFM input'!$E$384:$Q$392,MATCH($B11,'RFM input'!$E$384:$E$392,0),MATCH(D$6,'RFM input'!$E$384:$Q$384,0))))</f>
        <v>0.13970758200851763</v>
      </c>
      <c r="E11" s="316">
        <f>IF(LEFT(E$6,4)&lt;LEFT('RFM input'!$G$60,4),"enter input",IF(LEFT(E$6,4)&gt;LEFT('RFM input'!$Q$60,4),0,
INDEX('RFM input'!$E$384:$Q$392,MATCH($B11,'RFM input'!$E$384:$E$392,0),MATCH(E$6,'RFM input'!$E$384:$Q$384,0))))</f>
        <v>0.10550064273293169</v>
      </c>
      <c r="F11" s="316">
        <f>IF(LEFT(F$6,4)&lt;LEFT('RFM input'!$G$60,4),"enter input",IF(LEFT(F$6,4)&gt;LEFT('RFM input'!$Q$60,4),0,
INDEX('RFM input'!$E$384:$Q$392,MATCH($B11,'RFM input'!$E$384:$E$392,0),MATCH(F$6,'RFM input'!$E$384:$Q$384,0))))</f>
        <v>0.10387629406257637</v>
      </c>
      <c r="G11" s="316">
        <f>IF(LEFT(G$6,4)&lt;LEFT('RFM input'!$G$60,4),"enter input",IF(LEFT(G$6,4)&gt;LEFT('RFM input'!$Q$60,4),0,
INDEX('RFM input'!$E$384:$Q$392,MATCH($B11,'RFM input'!$E$384:$E$392,0),MATCH(G$6,'RFM input'!$E$384:$Q$384,0))))</f>
        <v>0.10159784828492868</v>
      </c>
      <c r="H11" s="316">
        <f>IF(LEFT(H$6,4)&lt;LEFT('RFM input'!$G$60,4),"enter input",IF(LEFT(H$6,4)&gt;LEFT('RFM input'!$Q$60,4),0,
INDEX('RFM input'!$E$384:$Q$392,MATCH($B11,'RFM input'!$E$384:$E$392,0),MATCH(H$6,'RFM input'!$E$384:$Q$384,0))))</f>
        <v>0.10169662254943024</v>
      </c>
      <c r="I11" s="316">
        <f>IF(LEFT(I$6,4)&lt;LEFT('RFM input'!$G$60,4),"enter input",IF(LEFT(I$6,4)&gt;LEFT('RFM input'!$Q$60,4),0,
INDEX('RFM input'!$E$384:$Q$392,MATCH($B11,'RFM input'!$E$384:$E$392,0),MATCH(I$6,'RFM input'!$E$384:$Q$384,0))))</f>
        <v>0.11770888701576054</v>
      </c>
      <c r="J11" s="316">
        <f>IF(LEFT(J$6,4)&lt;LEFT('RFM input'!$G$60,4),"enter input",IF(LEFT(J$6,4)&gt;LEFT('RFM input'!$Q$60,4),0,
INDEX('RFM input'!$E$384:$Q$392,MATCH($B11,'RFM input'!$E$384:$E$392,0),MATCH(J$6,'RFM input'!$E$384:$Q$384,0))))</f>
        <v>9.7264455503871305E-2</v>
      </c>
      <c r="K11" s="316">
        <f>IF(LEFT(K$6,4)&lt;LEFT('RFM input'!$G$60,4),"enter input",IF(LEFT(K$6,4)&gt;LEFT('RFM input'!$Q$60,4),0,
INDEX('RFM input'!$E$384:$Q$392,MATCH($B11,'RFM input'!$E$384:$E$392,0),MATCH(K$6,'RFM input'!$E$384:$Q$384,0))))</f>
        <v>0.12342983089774218</v>
      </c>
      <c r="L11" s="316">
        <f>IF(LEFT(L$6,4)&lt;LEFT('RFM input'!$G$60,4),"enter input",IF(LEFT(L$6,4)&gt;LEFT('RFM input'!$Q$60,4),0,
INDEX('RFM input'!$E$384:$Q$392,MATCH($B11,'RFM input'!$E$384:$E$392,0),MATCH(L$6,'RFM input'!$E$384:$Q$384,0))))</f>
        <v>9.0644765217046119E-2</v>
      </c>
      <c r="M11" s="316">
        <f>IF(LEFT(M$6,4)&lt;LEFT('RFM input'!$G$60,4),"enter input",IF(LEFT(M$6,4)&gt;LEFT('RFM input'!$Q$60,4),0,
INDEX('RFM input'!$E$384:$Q$392,MATCH($B11,'RFM input'!$E$384:$E$392,0),MATCH(M$6,'RFM input'!$E$384:$Q$384,0))))</f>
        <v>0.10779927892173657</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28.48</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0</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0</v>
      </c>
      <c r="H14" s="1342">
        <f>IF(LEFT(H$6,4)&lt;LEFT('RFM input'!$G$60,4),"enter input",IF(LEFT(H$6,4)&gt;LEFT('RFM input'!$Q$60,4),0,
INDEX('RFM input'!$G$223:$Q$272,$A14,MATCH(H$6,'RFM input'!$G$222:$Q$222,0))
-INDEX('RFM input'!$G$277:$Q$326,$A14,MATCH(H$6,'RFM input'!$G$222:$Q$222,0))))</f>
        <v>2.0527E-2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v>
      </c>
      <c r="L14" s="1342">
        <f>IF(LEFT(L$6,4)&lt;LEFT('RFM input'!$G$60,4),"enter input",IF(LEFT(L$6,4)&gt;LEFT('RFM input'!$Q$60,4),0,
INDEX('RFM input'!$G$223:$Q$272,$A14,MATCH(L$6,'RFM input'!$G$222:$Q$222,0))
-INDEX('RFM input'!$G$277:$Q$326,$A14,MATCH(L$6,'RFM input'!$G$222:$Q$222,0))))</f>
        <v>0</v>
      </c>
      <c r="M14" s="1342">
        <f>IF(LEFT(M$6,4)&lt;LEFT('RFM input'!$G$60,4),"enter input",IF(LEFT(M$6,4)&gt;LEFT('RFM input'!$Q$60,4),0,
INDEX('RFM input'!$G$223:$Q$272,$A14,MATCH(M$6,'RFM input'!$G$222:$Q$222,0))
-INDEX('RFM input'!$G$277:$Q$326,$A14,MATCH(M$6,'RFM input'!$G$222:$Q$222,0))))</f>
        <v>0.31096299999999999</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28.48</v>
      </c>
      <c r="D19" s="1346">
        <f ca="1">IF(C43="n/a",C19,IFERROR(IF((OFFSET($C19,0,$A19))&lt;0,
MIN(0,C19-(OFFSET($C19,0,$A19)/(OFFSET($C14,-$A18,$A19)))),
MAX(0,C19-(OFFSET($C19,0,$A19)/(OFFSET($C14,-$A18,$A19))))),0))</f>
        <v>28.123999999999999</v>
      </c>
      <c r="E19" s="1346">
        <f t="shared" ref="E19:W19" ca="1" si="3">IF(D43="n/a",D19,IFERROR(IF((OFFSET($C19,0,$A19))&lt;0,
MIN(0,D19-(OFFSET($C19,0,$A19)/(OFFSET($C14,-$A18,$A19)))),
MAX(0,D19-(OFFSET($C19,0,$A19)/(OFFSET($C14,-$A18,$A19))))),0))</f>
        <v>27.767999999999997</v>
      </c>
      <c r="F19" s="1346">
        <f t="shared" ca="1" si="3"/>
        <v>27.411999999999995</v>
      </c>
      <c r="G19" s="1346">
        <f t="shared" ca="1" si="3"/>
        <v>27.055999999999994</v>
      </c>
      <c r="H19" s="1346">
        <f t="shared" ca="1" si="3"/>
        <v>26.699999999999992</v>
      </c>
      <c r="I19" s="1346">
        <f t="shared" ca="1" si="3"/>
        <v>26.343999999999991</v>
      </c>
      <c r="J19" s="1346">
        <f t="shared" ca="1" si="3"/>
        <v>25.987999999999989</v>
      </c>
      <c r="K19" s="1346">
        <f t="shared" ca="1" si="3"/>
        <v>25.631999999999987</v>
      </c>
      <c r="L19" s="1346">
        <f t="shared" ca="1" si="3"/>
        <v>25.275999999999986</v>
      </c>
      <c r="M19" s="1346">
        <f t="shared" ca="1" si="3"/>
        <v>24.919999999999984</v>
      </c>
      <c r="N19" s="1346">
        <f t="shared" ca="1" si="3"/>
        <v>24.563999999999982</v>
      </c>
      <c r="O19" s="1346">
        <f t="shared" ca="1" si="3"/>
        <v>24.207999999999981</v>
      </c>
      <c r="P19" s="1346">
        <f t="shared" ca="1" si="3"/>
        <v>23.851999999999979</v>
      </c>
      <c r="Q19" s="1346">
        <f t="shared" ca="1" si="3"/>
        <v>23.495999999999977</v>
      </c>
      <c r="R19" s="1346">
        <f t="shared" ca="1" si="3"/>
        <v>23.139999999999976</v>
      </c>
      <c r="S19" s="1346">
        <f t="shared" ca="1" si="3"/>
        <v>22.783999999999974</v>
      </c>
      <c r="T19" s="1346">
        <f t="shared" ca="1" si="3"/>
        <v>22.427999999999972</v>
      </c>
      <c r="U19" s="1346">
        <f t="shared" ca="1" si="3"/>
        <v>22.071999999999971</v>
      </c>
      <c r="V19" s="1346">
        <f t="shared" ca="1" si="3"/>
        <v>21.715999999999969</v>
      </c>
      <c r="W19" s="1346">
        <f t="shared" ca="1" si="3"/>
        <v>21.359999999999967</v>
      </c>
    </row>
    <row r="20" spans="1:26" ht="12.75" hidden="1" customHeight="1" outlineLevel="1">
      <c r="A20" s="223">
        <v>1</v>
      </c>
      <c r="B20" s="210" t="str">
        <f t="shared" ref="B20:B38" ca="1" si="4">"Depreciated Net Capex "&amp;OFFSET($C$6,0,A20)</f>
        <v>Depreciated Net Capex 2000-01</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2001-02</v>
      </c>
      <c r="C21" s="1349"/>
      <c r="D21" s="1350"/>
      <c r="E21" s="1348">
        <f>(E14*((1+E$11)^0.5)/E$10)</f>
        <v>0</v>
      </c>
      <c r="F21" s="1346">
        <f ca="1">IF(E45="n/a",E21,IFERROR(IF((OFFSET($C21,0,$A21))&lt;0,
MIN(0,E21-(OFFSET($C21,0,$A21)/(OFFSET($C16,-$A20,$A21)))),
MAX(0,E21-(OFFSET($C21,0,$A21)/(OFFSET($C16,-$A20,$A21))))),0))</f>
        <v>0</v>
      </c>
      <c r="G21" s="1346">
        <f t="shared" ref="G21" ca="1" si="6">IF(F45="n/a",F21,IFERROR(IF((OFFSET($C21,0,$A21))&lt;0,
MIN(0,F21-(OFFSET($C21,0,$A21)/(OFFSET($C16,-$A20,$A21)))),
MAX(0,F21-(OFFSET($C21,0,$A21)/(OFFSET($C16,-$A20,$A21))))),0))</f>
        <v>0</v>
      </c>
      <c r="H21" s="1346">
        <f t="shared" ref="H21:H22" ca="1" si="7">IF(G45="n/a",G21,IFERROR(IF((OFFSET($C21,0,$A21))&lt;0,
MIN(0,G21-(OFFSET($C21,0,$A21)/(OFFSET($C16,-$A20,$A21)))),
MAX(0,G21-(OFFSET($C21,0,$A21)/(OFFSET($C16,-$A20,$A21))))),0))</f>
        <v>0</v>
      </c>
      <c r="I21" s="1346">
        <f t="shared" ref="I21:I23" ca="1" si="8">IF(H45="n/a",H21,IFERROR(IF((OFFSET($C21,0,$A21))&lt;0,
MIN(0,H21-(OFFSET($C21,0,$A21)/(OFFSET($C16,-$A20,$A21)))),
MAX(0,H21-(OFFSET($C21,0,$A21)/(OFFSET($C16,-$A20,$A21))))),0))</f>
        <v>0</v>
      </c>
      <c r="J21" s="1346">
        <f t="shared" ref="J21:J24" ca="1" si="9">IF(I45="n/a",I21,IFERROR(IF((OFFSET($C21,0,$A21))&lt;0,
MIN(0,I21-(OFFSET($C21,0,$A21)/(OFFSET($C16,-$A20,$A21)))),
MAX(0,I21-(OFFSET($C21,0,$A21)/(OFFSET($C16,-$A20,$A21))))),0))</f>
        <v>0</v>
      </c>
      <c r="K21" s="1346">
        <f t="shared" ref="K21:K25" ca="1" si="10">IF(J45="n/a",J21,IFERROR(IF((OFFSET($C21,0,$A21))&lt;0,
MIN(0,J21-(OFFSET($C21,0,$A21)/(OFFSET($C16,-$A20,$A21)))),
MAX(0,J21-(OFFSET($C21,0,$A21)/(OFFSET($C16,-$A20,$A21))))),0))</f>
        <v>0</v>
      </c>
      <c r="L21" s="1346">
        <f t="shared" ref="L21:L26" ca="1" si="11">IF(K45="n/a",K21,IFERROR(IF((OFFSET($C21,0,$A21))&lt;0,
MIN(0,K21-(OFFSET($C21,0,$A21)/(OFFSET($C16,-$A20,$A21)))),
MAX(0,K21-(OFFSET($C21,0,$A21)/(OFFSET($C16,-$A20,$A21))))),0))</f>
        <v>0</v>
      </c>
      <c r="M21" s="1346">
        <f t="shared" ref="M21:M27" ca="1" si="12">IF(L45="n/a",L21,IFERROR(IF((OFFSET($C21,0,$A21))&lt;0,
MIN(0,L21-(OFFSET($C21,0,$A21)/(OFFSET($C16,-$A20,$A21)))),
MAX(0,L21-(OFFSET($C21,0,$A21)/(OFFSET($C16,-$A20,$A21))))),0))</f>
        <v>0</v>
      </c>
      <c r="N21" s="1346">
        <f t="shared" ref="N21:N28" ca="1" si="13">IF(M45="n/a",M21,IFERROR(IF((OFFSET($C21,0,$A21))&lt;0,
MIN(0,M21-(OFFSET($C21,0,$A21)/(OFFSET($C16,-$A20,$A21)))),
MAX(0,M21-(OFFSET($C21,0,$A21)/(OFFSET($C16,-$A20,$A21))))),0))</f>
        <v>0</v>
      </c>
      <c r="O21" s="1346">
        <f t="shared" ref="O21:O29" ca="1" si="14">IF(N45="n/a",N21,IFERROR(IF((OFFSET($C21,0,$A21))&lt;0,
MIN(0,N21-(OFFSET($C21,0,$A21)/(OFFSET($C16,-$A20,$A21)))),
MAX(0,N21-(OFFSET($C21,0,$A21)/(OFFSET($C16,-$A20,$A21))))),0))</f>
        <v>0</v>
      </c>
      <c r="P21" s="1346">
        <f t="shared" ref="P21:P30" ca="1" si="15">IF(O45="n/a",O21,IFERROR(IF((OFFSET($C21,0,$A21))&lt;0,
MIN(0,O21-(OFFSET($C21,0,$A21)/(OFFSET($C16,-$A20,$A21)))),
MAX(0,O21-(OFFSET($C21,0,$A21)/(OFFSET($C16,-$A20,$A21))))),0))</f>
        <v>0</v>
      </c>
      <c r="Q21" s="1346">
        <f t="shared" ref="Q21:Q31" ca="1" si="16">IF(P45="n/a",P21,IFERROR(IF((OFFSET($C21,0,$A21))&lt;0,
MIN(0,P21-(OFFSET($C21,0,$A21)/(OFFSET($C16,-$A20,$A21)))),
MAX(0,P21-(OFFSET($C21,0,$A21)/(OFFSET($C16,-$A20,$A21))))),0))</f>
        <v>0</v>
      </c>
      <c r="R21" s="1346">
        <f t="shared" ref="R21:R32" ca="1" si="17">IF(Q45="n/a",Q21,IFERROR(IF((OFFSET($C21,0,$A21))&lt;0,
MIN(0,Q21-(OFFSET($C21,0,$A21)/(OFFSET($C16,-$A20,$A21)))),
MAX(0,Q21-(OFFSET($C21,0,$A21)/(OFFSET($C16,-$A20,$A21))))),0))</f>
        <v>0</v>
      </c>
      <c r="S21" s="1346">
        <f t="shared" ref="S21:S33" ca="1" si="18">IF(R45="n/a",R21,IFERROR(IF((OFFSET($C21,0,$A21))&lt;0,
MIN(0,R21-(OFFSET($C21,0,$A21)/(OFFSET($C16,-$A20,$A21)))),
MAX(0,R21-(OFFSET($C21,0,$A21)/(OFFSET($C16,-$A20,$A21))))),0))</f>
        <v>0</v>
      </c>
      <c r="T21" s="1346">
        <f t="shared" ref="T21:T34" ca="1" si="19">IF(S45="n/a",S21,IFERROR(IF((OFFSET($C21,0,$A21))&lt;0,
MIN(0,S21-(OFFSET($C21,0,$A21)/(OFFSET($C16,-$A20,$A21)))),
MAX(0,S21-(OFFSET($C21,0,$A21)/(OFFSET($C16,-$A20,$A21))))),0))</f>
        <v>0</v>
      </c>
      <c r="U21" s="1346">
        <f t="shared" ref="U21:U35" ca="1" si="20">IF(T45="n/a",T21,IFERROR(IF((OFFSET($C21,0,$A21))&lt;0,
MIN(0,T21-(OFFSET($C21,0,$A21)/(OFFSET($C16,-$A20,$A21)))),
MAX(0,T21-(OFFSET($C21,0,$A21)/(OFFSET($C16,-$A20,$A21))))),0))</f>
        <v>0</v>
      </c>
      <c r="V21" s="1346">
        <f t="shared" ref="V21:V36" ca="1" si="21">IF(U45="n/a",U21,IFERROR(IF((OFFSET($C21,0,$A21))&lt;0,
MIN(0,U21-(OFFSET($C21,0,$A21)/(OFFSET($C16,-$A20,$A21)))),
MAX(0,U21-(OFFSET($C21,0,$A21)/(OFFSET($C16,-$A20,$A21))))),0))</f>
        <v>0</v>
      </c>
      <c r="W21" s="1346">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2002-03</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2003-04</v>
      </c>
      <c r="C23" s="1349"/>
      <c r="D23" s="1349"/>
      <c r="E23" s="1349"/>
      <c r="F23" s="1350"/>
      <c r="G23" s="1351">
        <f>($G14*((1+G$11)^0.5)/G$10)</f>
        <v>0</v>
      </c>
      <c r="H23" s="1346">
        <f ca="1">IF(G47="n/a",G23,IFERROR(IF((OFFSET($C23,0,$A23))&lt;0,
MIN(0,G23-(OFFSET($C23,0,$A23)/(OFFSET($C18,-$A22,$A23)))),
MAX(0,G23-(OFFSET($C23,0,$A23)/(OFFSET($C18,-$A22,$A23))))),0))</f>
        <v>0</v>
      </c>
      <c r="I23" s="1346">
        <f t="shared" ca="1" si="8"/>
        <v>0</v>
      </c>
      <c r="J23" s="1346">
        <f t="shared" ca="1" si="9"/>
        <v>0</v>
      </c>
      <c r="K23" s="1346">
        <f t="shared" ca="1" si="10"/>
        <v>0</v>
      </c>
      <c r="L23" s="1346">
        <f t="shared" ca="1" si="11"/>
        <v>0</v>
      </c>
      <c r="M23" s="1346">
        <f t="shared" ca="1" si="12"/>
        <v>0</v>
      </c>
      <c r="N23" s="1346">
        <f t="shared" ca="1" si="13"/>
        <v>0</v>
      </c>
      <c r="O23" s="1346">
        <f t="shared" ca="1" si="14"/>
        <v>0</v>
      </c>
      <c r="P23" s="1346">
        <f t="shared" ca="1" si="15"/>
        <v>0</v>
      </c>
      <c r="Q23" s="1346">
        <f t="shared" ca="1" si="16"/>
        <v>0</v>
      </c>
      <c r="R23" s="1346">
        <f t="shared" ca="1" si="17"/>
        <v>0</v>
      </c>
      <c r="S23" s="1346">
        <f t="shared" ca="1" si="18"/>
        <v>0</v>
      </c>
      <c r="T23" s="1346">
        <f t="shared" ca="1" si="19"/>
        <v>0</v>
      </c>
      <c r="U23" s="1346">
        <f t="shared" ca="1" si="20"/>
        <v>0</v>
      </c>
      <c r="V23" s="1346">
        <f t="shared" ca="1" si="21"/>
        <v>0</v>
      </c>
      <c r="W23" s="1346">
        <f t="shared" ca="1" si="22"/>
        <v>0</v>
      </c>
      <c r="X23" s="226"/>
      <c r="Y23" s="226"/>
      <c r="Z23" s="226"/>
    </row>
    <row r="24" spans="1:26" ht="12.75" hidden="1" customHeight="1" outlineLevel="1">
      <c r="A24" s="223">
        <v>5</v>
      </c>
      <c r="B24" s="210" t="str">
        <f t="shared" ca="1" si="4"/>
        <v>Depreciated Net Capex 2004-05</v>
      </c>
      <c r="C24" s="1349"/>
      <c r="D24" s="1349"/>
      <c r="E24" s="1349"/>
      <c r="F24" s="1349"/>
      <c r="G24" s="1350"/>
      <c r="H24" s="1351">
        <f>(H14*((1+H$11)^0.5)/H$10)</f>
        <v>1.8197611392879506E-2</v>
      </c>
      <c r="I24" s="1346">
        <f ca="1">IF(H48="n/a",H24,IFERROR(IF((OFFSET($C24,0,$A24))&lt;0,
MIN(0,H24-(OFFSET($C24,0,$A24)/(OFFSET($C19,-$A23,$A24)))),
MAX(0,H24-(OFFSET($C24,0,$A24)/(OFFSET($C19,-$A23,$A24))))),0))</f>
        <v>1.7970141250468512E-2</v>
      </c>
      <c r="J24" s="1346">
        <f t="shared" ca="1" si="9"/>
        <v>1.7742671108057519E-2</v>
      </c>
      <c r="K24" s="1346">
        <f t="shared" ca="1" si="10"/>
        <v>1.7515200965646526E-2</v>
      </c>
      <c r="L24" s="1346">
        <f t="shared" ca="1" si="11"/>
        <v>1.7287730823235533E-2</v>
      </c>
      <c r="M24" s="1346">
        <f t="shared" ca="1" si="12"/>
        <v>1.706026068082454E-2</v>
      </c>
      <c r="N24" s="1346">
        <f t="shared" ca="1" si="13"/>
        <v>1.6832790538413547E-2</v>
      </c>
      <c r="O24" s="1346">
        <f t="shared" ca="1" si="14"/>
        <v>1.6605320396002553E-2</v>
      </c>
      <c r="P24" s="1346">
        <f t="shared" ca="1" si="15"/>
        <v>1.637785025359156E-2</v>
      </c>
      <c r="Q24" s="1346">
        <f t="shared" ca="1" si="16"/>
        <v>1.6150380111180567E-2</v>
      </c>
      <c r="R24" s="1346">
        <f t="shared" ca="1" si="17"/>
        <v>1.5922909968769574E-2</v>
      </c>
      <c r="S24" s="1346">
        <f t="shared" ca="1" si="18"/>
        <v>1.5695439826358581E-2</v>
      </c>
      <c r="T24" s="1346">
        <f t="shared" ca="1" si="19"/>
        <v>1.5467969683947588E-2</v>
      </c>
      <c r="U24" s="1346">
        <f t="shared" ca="1" si="20"/>
        <v>1.5240499541536594E-2</v>
      </c>
      <c r="V24" s="1346">
        <f t="shared" ca="1" si="21"/>
        <v>1.5013029399125601E-2</v>
      </c>
      <c r="W24" s="1346">
        <f t="shared" ca="1" si="22"/>
        <v>1.4785559256714608E-2</v>
      </c>
      <c r="X24" s="226"/>
      <c r="Y24" s="226"/>
      <c r="Z24" s="226"/>
    </row>
    <row r="25" spans="1:26" ht="12.75" hidden="1" customHeight="1" outlineLevel="1">
      <c r="A25" s="223">
        <v>6</v>
      </c>
      <c r="B25" s="210" t="str">
        <f t="shared" ca="1" si="4"/>
        <v>Depreciated Net Capex 2005-06</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2006-07</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2007-08</v>
      </c>
      <c r="C27" s="1349"/>
      <c r="D27" s="1349"/>
      <c r="E27" s="1349"/>
      <c r="F27" s="1349"/>
      <c r="G27" s="1349"/>
      <c r="H27" s="1349"/>
      <c r="I27" s="1349"/>
      <c r="J27" s="1350"/>
      <c r="K27" s="1351">
        <f>(K14*((1+K$11)^0.5)/K$10)</f>
        <v>0</v>
      </c>
      <c r="L27" s="1346">
        <f ca="1">IF(K51="n/a",K27,IFERROR(IF((OFFSET($C27,0,$A27))&lt;0,
MIN(0,K27-(OFFSET($C27,0,$A27)/(OFFSET($C22,-$A26,$A27)))),
MAX(0,K27-(OFFSET($C27,0,$A27)/(OFFSET($C22,-$A26,$A27))))),0))</f>
        <v>0</v>
      </c>
      <c r="M27" s="1346">
        <f t="shared" ca="1" si="12"/>
        <v>0</v>
      </c>
      <c r="N27" s="1346">
        <f t="shared" ca="1" si="13"/>
        <v>0</v>
      </c>
      <c r="O27" s="1346">
        <f t="shared" ca="1" si="14"/>
        <v>0</v>
      </c>
      <c r="P27" s="1346">
        <f t="shared" ca="1" si="15"/>
        <v>0</v>
      </c>
      <c r="Q27" s="1346">
        <f t="shared" ca="1" si="16"/>
        <v>0</v>
      </c>
      <c r="R27" s="1346">
        <f t="shared" ca="1" si="17"/>
        <v>0</v>
      </c>
      <c r="S27" s="1346">
        <f t="shared" ca="1" si="18"/>
        <v>0</v>
      </c>
      <c r="T27" s="1346">
        <f t="shared" ca="1" si="19"/>
        <v>0</v>
      </c>
      <c r="U27" s="1346">
        <f t="shared" ca="1" si="20"/>
        <v>0</v>
      </c>
      <c r="V27" s="1346">
        <f t="shared" ca="1" si="21"/>
        <v>0</v>
      </c>
      <c r="W27" s="1346">
        <f t="shared" ca="1" si="22"/>
        <v>0</v>
      </c>
      <c r="X27" s="226"/>
      <c r="Y27" s="226"/>
      <c r="Z27" s="226"/>
    </row>
    <row r="28" spans="1:26" ht="12.75" hidden="1" customHeight="1" outlineLevel="1">
      <c r="A28" s="223">
        <v>9</v>
      </c>
      <c r="B28" s="210" t="str">
        <f t="shared" ca="1" si="4"/>
        <v>Depreciated Net Capex 2008-09</v>
      </c>
      <c r="C28" s="1349"/>
      <c r="D28" s="1349"/>
      <c r="E28" s="1349"/>
      <c r="F28" s="1349"/>
      <c r="G28" s="1349"/>
      <c r="H28" s="1349"/>
      <c r="I28" s="1349"/>
      <c r="J28" s="1349"/>
      <c r="K28" s="1350"/>
      <c r="L28" s="1351">
        <f>(L14*((1+L$11)^0.5)/L$10)</f>
        <v>0</v>
      </c>
      <c r="M28" s="1346">
        <f ca="1">IF(L52="n/a",L28,IFERROR(IF((OFFSET($C28,0,$A28))&lt;0,
MIN(0,L28-(OFFSET($C28,0,$A28)/(OFFSET($C23,-$A27,$A28)))),
MAX(0,L28-(OFFSET($C28,0,$A28)/(OFFSET($C23,-$A27,$A28))))),0))</f>
        <v>0</v>
      </c>
      <c r="N28" s="1346">
        <f t="shared" ca="1" si="13"/>
        <v>0</v>
      </c>
      <c r="O28" s="1346">
        <f t="shared" ca="1" si="14"/>
        <v>0</v>
      </c>
      <c r="P28" s="1346">
        <f t="shared" ca="1" si="15"/>
        <v>0</v>
      </c>
      <c r="Q28" s="1346">
        <f t="shared" ca="1" si="16"/>
        <v>0</v>
      </c>
      <c r="R28" s="1346">
        <f t="shared" ca="1" si="17"/>
        <v>0</v>
      </c>
      <c r="S28" s="1346">
        <f t="shared" ca="1" si="18"/>
        <v>0</v>
      </c>
      <c r="T28" s="1346">
        <f t="shared" ca="1" si="19"/>
        <v>0</v>
      </c>
      <c r="U28" s="1346">
        <f t="shared" ca="1" si="20"/>
        <v>0</v>
      </c>
      <c r="V28" s="1346">
        <f t="shared" ca="1" si="21"/>
        <v>0</v>
      </c>
      <c r="W28" s="1346">
        <f t="shared" ca="1" si="22"/>
        <v>0</v>
      </c>
      <c r="X28" s="226"/>
      <c r="Y28" s="226"/>
      <c r="Z28" s="226"/>
    </row>
    <row r="29" spans="1:26" ht="12.75" hidden="1" customHeight="1" outlineLevel="1">
      <c r="A29" s="223">
        <v>10</v>
      </c>
      <c r="B29" s="210" t="str">
        <f t="shared" ca="1" si="4"/>
        <v>Depreciated Net Capex 2009-10</v>
      </c>
      <c r="C29" s="1349"/>
      <c r="D29" s="1349"/>
      <c r="E29" s="1349"/>
      <c r="F29" s="1349"/>
      <c r="G29" s="1349"/>
      <c r="H29" s="1349"/>
      <c r="I29" s="1349"/>
      <c r="J29" s="1349"/>
      <c r="K29" s="1349"/>
      <c r="L29" s="1350"/>
      <c r="M29" s="1351">
        <f>(M14*((1+M$11)^0.5)/M$10)</f>
        <v>0.2396896285803185</v>
      </c>
      <c r="N29" s="1346">
        <f ca="1">IF(M53="n/a",M29,IFERROR(IF((OFFSET($C29,0,$A29))&lt;0,
MIN(0,M29-(OFFSET($C29,0,$A29)/(OFFSET($C24,-$A28,$A29)))),
MAX(0,M29-(OFFSET($C29,0,$A29)/(OFFSET($C24,-$A28,$A29))))),0))</f>
        <v>0.23669350822306451</v>
      </c>
      <c r="O29" s="1346">
        <f t="shared" ca="1" si="14"/>
        <v>0.23369738786581051</v>
      </c>
      <c r="P29" s="1346">
        <f t="shared" ca="1" si="15"/>
        <v>0.23070126750855652</v>
      </c>
      <c r="Q29" s="1346">
        <f t="shared" ca="1" si="16"/>
        <v>0.22770514715130252</v>
      </c>
      <c r="R29" s="1346">
        <f t="shared" ca="1" si="17"/>
        <v>0.22470902679404853</v>
      </c>
      <c r="S29" s="1346">
        <f t="shared" ca="1" si="18"/>
        <v>0.22171290643679453</v>
      </c>
      <c r="T29" s="1346">
        <f t="shared" ca="1" si="19"/>
        <v>0.21871678607954054</v>
      </c>
      <c r="U29" s="1346">
        <f t="shared" ca="1" si="20"/>
        <v>0.21572066572228654</v>
      </c>
      <c r="V29" s="1346">
        <f t="shared" ca="1" si="21"/>
        <v>0.21272454536503255</v>
      </c>
      <c r="W29" s="1346">
        <f t="shared" ca="1" si="22"/>
        <v>0.20972842500777855</v>
      </c>
      <c r="X29" s="226"/>
      <c r="Y29" s="226"/>
      <c r="Z29" s="226"/>
    </row>
    <row r="30" spans="1:26" ht="12.75" hidden="1" customHeight="1" outlineLevel="1">
      <c r="A30" s="223">
        <v>11</v>
      </c>
      <c r="B30" s="210" t="str">
        <f t="shared" ca="1" si="4"/>
        <v>Depreciated Net Capex 2010-11</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2011-12</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2012-13</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2013-14</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2014-15</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2015-16</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2016-17</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2017-18</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2018-19</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2019-20</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2000-01</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2001-02</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2002-03</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2003-04</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2004-05</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2005-06</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2006-07</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2007-08</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2008-09</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2009-10</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2010-11</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2011-12</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2012-13</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2013-14</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2014-15</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2015-16</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2016-17</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2017-18</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2018-19</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2019-20</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80</v>
      </c>
      <c r="D65" s="1354">
        <f ca="1">(IF(OR($C15&lt;&gt;"n/a",D15&lt;&gt;"n/a"),IF(SUM(D18:D40)=0,0,IF((SUMPRODUCT(D18:D40,D42:D64)/SUM(D18:D40))&lt;0,1,(SUMPRODUCT(D18:D40,D42:D64)/SUM(D18:D40)))),"n/a"))</f>
        <v>79</v>
      </c>
      <c r="E65" s="1354">
        <f t="shared" ref="E65:W65" ca="1" si="44">(IF(OR($C15&lt;&gt;"n/a",E15&lt;&gt;"n/a"),IF(SUM(E18:E40)=0,0,IF((SUMPRODUCT(E18:E40,E42:E64)/SUM(E18:E40))&lt;0,1,(SUMPRODUCT(E18:E40,E42:E64)/SUM(E18:E40)))),"n/a"))</f>
        <v>78.000000000000014</v>
      </c>
      <c r="F65" s="1354">
        <f t="shared" ca="1" si="44"/>
        <v>77</v>
      </c>
      <c r="G65" s="1354">
        <f t="shared" ca="1" si="44"/>
        <v>76</v>
      </c>
      <c r="H65" s="1354">
        <f t="shared" ca="1" si="44"/>
        <v>75.003405471367785</v>
      </c>
      <c r="I65" s="1354">
        <f t="shared" ca="1" si="44"/>
        <v>74.003408345649845</v>
      </c>
      <c r="J65" s="1354">
        <f t="shared" ca="1" si="44"/>
        <v>73.003411298675928</v>
      </c>
      <c r="K65" s="1354">
        <f t="shared" ca="1" si="44"/>
        <v>72.003414333726852</v>
      </c>
      <c r="L65" s="1354">
        <f t="shared" ca="1" si="44"/>
        <v>71.003417454268344</v>
      </c>
      <c r="M65" s="1354">
        <f t="shared" ca="1" si="44"/>
        <v>70.098590866578306</v>
      </c>
      <c r="N65" s="1354">
        <f t="shared" ca="1" si="44"/>
        <v>69.098764840839308</v>
      </c>
      <c r="O65" s="1354">
        <f t="shared" ca="1" si="44"/>
        <v>68.098943925484264</v>
      </c>
      <c r="P65" s="1354">
        <f t="shared" ca="1" si="44"/>
        <v>67.099128349041052</v>
      </c>
      <c r="Q65" s="1354">
        <f t="shared" ca="1" si="44"/>
        <v>66.099318353869563</v>
      </c>
      <c r="R65" s="1354">
        <f t="shared" ca="1" si="44"/>
        <v>65.099514197224323</v>
      </c>
      <c r="S65" s="1354">
        <f t="shared" ca="1" si="44"/>
        <v>64.099716152416548</v>
      </c>
      <c r="T65" s="1354">
        <f t="shared" ca="1" si="44"/>
        <v>63.099924510086765</v>
      </c>
      <c r="U65" s="1354">
        <f t="shared" ca="1" si="44"/>
        <v>62.100139579600253</v>
      </c>
      <c r="V65" s="1354">
        <f t="shared" ca="1" si="44"/>
        <v>61.100361690579945</v>
      </c>
      <c r="W65" s="1354">
        <f t="shared" ca="1" si="44"/>
        <v>60.100591194591836</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0</v>
      </c>
      <c r="K68" s="1342">
        <f>IF(LEFT(K$6,4)&lt;LEFT('RFM input'!$G$60,4),"enter input",IF(LEFT(K$6,4)&gt;LEFT('RFM input'!$Q$60,4),0,
INDEX('RFM input'!$G$223:$Q$272,$A68,MATCH(K$6,'RFM input'!$G$222:$Q$222,0))
-INDEX('RFM input'!$G$277:$Q$326,$A68,MATCH(K$6,'RFM input'!$G$222:$Q$222,0))))</f>
        <v>0</v>
      </c>
      <c r="L68" s="1342">
        <f>IF(LEFT(L$6,4)&lt;LEFT('RFM input'!$G$60,4),"enter input",IF(LEFT(L$6,4)&gt;LEFT('RFM input'!$Q$60,4),0,
INDEX('RFM input'!$G$223:$Q$272,$A68,MATCH(L$6,'RFM input'!$G$222:$Q$222,0))
-INDEX('RFM input'!$G$277:$Q$326,$A68,MATCH(L$6,'RFM input'!$G$222:$Q$222,0))))</f>
        <v>0</v>
      </c>
      <c r="M68" s="1342">
        <f>IF(LEFT(M$6,4)&lt;LEFT('RFM input'!$G$60,4),"enter input",IF(LEFT(M$6,4)&gt;LEFT('RFM input'!$Q$60,4),0,
INDEX('RFM input'!$G$223:$Q$272,$A68,MATCH(M$6,'RFM input'!$G$222:$Q$222,0))
-INDEX('RFM input'!$G$277:$Q$326,$A68,MATCH(M$6,'RFM input'!$G$222:$Q$222,0))))</f>
        <v>0</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2000-01</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2001-02</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2002-03</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2003-04</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2004-05</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2005-06</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2006-07</v>
      </c>
      <c r="C80" s="1349"/>
      <c r="D80" s="1349"/>
      <c r="E80" s="1349"/>
      <c r="F80" s="1349"/>
      <c r="G80" s="1349"/>
      <c r="H80" s="1349"/>
      <c r="I80" s="1350"/>
      <c r="J80" s="1351">
        <f>(J68*((1+J$11)^0.5)/J$10)</f>
        <v>0</v>
      </c>
      <c r="K80" s="1346">
        <f ca="1">IF(J104="n/a",J80,IFERROR(IF((OFFSET($C80,0,$A80))&lt;0,
MIN(0,J80-(OFFSET($C80,0,$A80)/(OFFSET($C75,-$A79,$A80)))),
MAX(0,J80-(OFFSET($C80,0,$A80)/(OFFSET($C75,-$A79,$A80))))),0))</f>
        <v>0</v>
      </c>
      <c r="L80" s="1346">
        <f t="shared" ca="1" si="71"/>
        <v>0</v>
      </c>
      <c r="M80" s="1346">
        <f t="shared" ca="1" si="72"/>
        <v>0</v>
      </c>
      <c r="N80" s="1346">
        <f t="shared" ca="1" si="73"/>
        <v>0</v>
      </c>
      <c r="O80" s="1346">
        <f t="shared" ca="1" si="74"/>
        <v>0</v>
      </c>
      <c r="P80" s="1346">
        <f t="shared" ca="1" si="75"/>
        <v>0</v>
      </c>
      <c r="Q80" s="1346">
        <f t="shared" ca="1" si="76"/>
        <v>0</v>
      </c>
      <c r="R80" s="1346">
        <f t="shared" ca="1" si="77"/>
        <v>0</v>
      </c>
      <c r="S80" s="1346">
        <f t="shared" ca="1" si="78"/>
        <v>0</v>
      </c>
      <c r="T80" s="1346">
        <f t="shared" ca="1" si="79"/>
        <v>0</v>
      </c>
      <c r="U80" s="1346">
        <f t="shared" ca="1" si="80"/>
        <v>0</v>
      </c>
      <c r="V80" s="1346">
        <f t="shared" ca="1" si="81"/>
        <v>0</v>
      </c>
      <c r="W80" s="1346">
        <f t="shared" ca="1" si="82"/>
        <v>0</v>
      </c>
      <c r="X80" s="226"/>
      <c r="Y80" s="226"/>
      <c r="Z80" s="226"/>
    </row>
    <row r="81" spans="1:26" hidden="1" outlineLevel="1">
      <c r="A81" s="223">
        <v>8</v>
      </c>
      <c r="B81" s="210" t="str">
        <f t="shared" ca="1" si="83"/>
        <v>Depreciated Net Capex 2007-08</v>
      </c>
      <c r="C81" s="1349"/>
      <c r="D81" s="1349"/>
      <c r="E81" s="1349"/>
      <c r="F81" s="1349"/>
      <c r="G81" s="1349"/>
      <c r="H81" s="1349"/>
      <c r="I81" s="1349"/>
      <c r="J81" s="1350"/>
      <c r="K81" s="1351">
        <f>(K68*((1+K$11)^0.5)/K$10)</f>
        <v>0</v>
      </c>
      <c r="L81" s="1346">
        <f ca="1">IF(K105="n/a",K81,IFERROR(IF((OFFSET($C81,0,$A81))&lt;0,
MIN(0,K81-(OFFSET($C81,0,$A81)/(OFFSET($C76,-$A80,$A81)))),
MAX(0,K81-(OFFSET($C81,0,$A81)/(OFFSET($C76,-$A80,$A81))))),0))</f>
        <v>0</v>
      </c>
      <c r="M81" s="1346">
        <f t="shared" ca="1" si="72"/>
        <v>0</v>
      </c>
      <c r="N81" s="1346">
        <f t="shared" ca="1" si="73"/>
        <v>0</v>
      </c>
      <c r="O81" s="1346">
        <f t="shared" ca="1" si="74"/>
        <v>0</v>
      </c>
      <c r="P81" s="1346">
        <f t="shared" ca="1" si="75"/>
        <v>0</v>
      </c>
      <c r="Q81" s="1346">
        <f t="shared" ca="1" si="76"/>
        <v>0</v>
      </c>
      <c r="R81" s="1346">
        <f t="shared" ca="1" si="77"/>
        <v>0</v>
      </c>
      <c r="S81" s="1346">
        <f t="shared" ca="1" si="78"/>
        <v>0</v>
      </c>
      <c r="T81" s="1346">
        <f t="shared" ca="1" si="79"/>
        <v>0</v>
      </c>
      <c r="U81" s="1346">
        <f t="shared" ca="1" si="80"/>
        <v>0</v>
      </c>
      <c r="V81" s="1346">
        <f t="shared" ca="1" si="81"/>
        <v>0</v>
      </c>
      <c r="W81" s="1346">
        <f t="shared" ca="1" si="82"/>
        <v>0</v>
      </c>
      <c r="X81" s="226"/>
      <c r="Y81" s="226"/>
      <c r="Z81" s="226"/>
    </row>
    <row r="82" spans="1:26" hidden="1" outlineLevel="1">
      <c r="A82" s="223">
        <v>9</v>
      </c>
      <c r="B82" s="210" t="str">
        <f t="shared" ca="1" si="83"/>
        <v>Depreciated Net Capex 2008-09</v>
      </c>
      <c r="C82" s="1349"/>
      <c r="D82" s="1349"/>
      <c r="E82" s="1349"/>
      <c r="F82" s="1349"/>
      <c r="G82" s="1349"/>
      <c r="H82" s="1349"/>
      <c r="I82" s="1349"/>
      <c r="J82" s="1349"/>
      <c r="K82" s="1350"/>
      <c r="L82" s="1351">
        <f>(L68*((1+L$11)^0.5)/L$10)</f>
        <v>0</v>
      </c>
      <c r="M82" s="1346">
        <f ca="1">IF(L106="n/a",L82,IFERROR(IF((OFFSET($C82,0,$A82))&lt;0,
MIN(0,L82-(OFFSET($C82,0,$A82)/(OFFSET($C77,-$A81,$A82)))),
MAX(0,L82-(OFFSET($C82,0,$A82)/(OFFSET($C77,-$A81,$A82))))),0))</f>
        <v>0</v>
      </c>
      <c r="N82" s="1346">
        <f t="shared" ca="1" si="73"/>
        <v>0</v>
      </c>
      <c r="O82" s="1346">
        <f t="shared" ca="1" si="74"/>
        <v>0</v>
      </c>
      <c r="P82" s="1346">
        <f t="shared" ca="1" si="75"/>
        <v>0</v>
      </c>
      <c r="Q82" s="1346">
        <f t="shared" ca="1" si="76"/>
        <v>0</v>
      </c>
      <c r="R82" s="1346">
        <f t="shared" ca="1" si="77"/>
        <v>0</v>
      </c>
      <c r="S82" s="1346">
        <f t="shared" ca="1" si="78"/>
        <v>0</v>
      </c>
      <c r="T82" s="1346">
        <f t="shared" ca="1" si="79"/>
        <v>0</v>
      </c>
      <c r="U82" s="1346">
        <f t="shared" ca="1" si="80"/>
        <v>0</v>
      </c>
      <c r="V82" s="1346">
        <f t="shared" ca="1" si="81"/>
        <v>0</v>
      </c>
      <c r="W82" s="1346">
        <f t="shared" ca="1" si="82"/>
        <v>0</v>
      </c>
      <c r="X82" s="226"/>
      <c r="Y82" s="226"/>
      <c r="Z82" s="226"/>
    </row>
    <row r="83" spans="1:26" hidden="1" outlineLevel="1">
      <c r="A83" s="223">
        <v>10</v>
      </c>
      <c r="B83" s="210" t="str">
        <f t="shared" ca="1" si="83"/>
        <v>Depreciated Net Capex 2009-10</v>
      </c>
      <c r="C83" s="1349"/>
      <c r="D83" s="1349"/>
      <c r="E83" s="1349"/>
      <c r="F83" s="1349"/>
      <c r="G83" s="1349"/>
      <c r="H83" s="1349"/>
      <c r="I83" s="1349"/>
      <c r="J83" s="1349"/>
      <c r="K83" s="1349"/>
      <c r="L83" s="1350"/>
      <c r="M83" s="1351">
        <f>(M68*((1+M$11)^0.5)/M$10)</f>
        <v>0</v>
      </c>
      <c r="N83" s="1346">
        <f ca="1">IF(M107="n/a",M83,IFERROR(IF((OFFSET($C83,0,$A83))&lt;0,
MIN(0,M83-(OFFSET($C83,0,$A83)/(OFFSET($C78,-$A82,$A83)))),
MAX(0,M83-(OFFSET($C83,0,$A83)/(OFFSET($C78,-$A82,$A83))))),0))</f>
        <v>0</v>
      </c>
      <c r="O83" s="1346">
        <f t="shared" ca="1" si="74"/>
        <v>0</v>
      </c>
      <c r="P83" s="1346">
        <f t="shared" ca="1" si="75"/>
        <v>0</v>
      </c>
      <c r="Q83" s="1346">
        <f t="shared" ca="1" si="76"/>
        <v>0</v>
      </c>
      <c r="R83" s="1346">
        <f t="shared" ca="1" si="77"/>
        <v>0</v>
      </c>
      <c r="S83" s="1346">
        <f t="shared" ca="1" si="78"/>
        <v>0</v>
      </c>
      <c r="T83" s="1346">
        <f t="shared" ca="1" si="79"/>
        <v>0</v>
      </c>
      <c r="U83" s="1346">
        <f t="shared" ca="1" si="80"/>
        <v>0</v>
      </c>
      <c r="V83" s="1346">
        <f t="shared" ca="1" si="81"/>
        <v>0</v>
      </c>
      <c r="W83" s="1346">
        <f t="shared" ca="1" si="82"/>
        <v>0</v>
      </c>
      <c r="X83" s="226"/>
      <c r="Y83" s="226"/>
      <c r="Z83" s="226"/>
    </row>
    <row r="84" spans="1:26" hidden="1" outlineLevel="1">
      <c r="A84" s="223">
        <v>11</v>
      </c>
      <c r="B84" s="210" t="str">
        <f t="shared" ca="1" si="83"/>
        <v>Depreciated Net Capex 2010-11</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2011-12</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2012-13</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2013-14</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2014-15</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2015-16</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2016-17</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2017-18</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2018-19</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2019-20</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2000-01</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2001-02</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2002-03</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2003-04</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2004-05</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2005-06</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2006-07</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2007-08</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2008-09</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2009-10</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2010-11</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2011-12</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2012-13</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2013-14</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2014-15</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2015-16</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2016-17</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2017-18</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2018-19</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2019-20</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0</v>
      </c>
      <c r="K119" s="1354">
        <f t="shared" ca="1" si="124"/>
        <v>0</v>
      </c>
      <c r="L119" s="1354">
        <f t="shared" ca="1" si="124"/>
        <v>0</v>
      </c>
      <c r="M119" s="1354">
        <f t="shared" ca="1" si="124"/>
        <v>0</v>
      </c>
      <c r="N119" s="1354">
        <f t="shared" ca="1" si="124"/>
        <v>0</v>
      </c>
      <c r="O119" s="1354">
        <f t="shared" ca="1" si="124"/>
        <v>0</v>
      </c>
      <c r="P119" s="1354">
        <f t="shared" ca="1" si="124"/>
        <v>0</v>
      </c>
      <c r="Q119" s="1354">
        <f t="shared" ca="1" si="124"/>
        <v>0</v>
      </c>
      <c r="R119" s="1354">
        <f t="shared" ca="1" si="124"/>
        <v>0</v>
      </c>
      <c r="S119" s="1354">
        <f t="shared" ca="1" si="124"/>
        <v>0</v>
      </c>
      <c r="T119" s="1354">
        <f t="shared" ca="1" si="124"/>
        <v>0</v>
      </c>
      <c r="U119" s="1354">
        <f t="shared" ca="1" si="124"/>
        <v>0</v>
      </c>
      <c r="V119" s="1354">
        <f t="shared" ca="1" si="124"/>
        <v>0</v>
      </c>
      <c r="W119" s="1354">
        <f t="shared" ca="1" si="124"/>
        <v>0</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0</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0</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2000-01</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2001-02</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2002-03</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2003-04</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2004-05</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2005-06</v>
      </c>
      <c r="C133" s="1349"/>
      <c r="D133" s="1349"/>
      <c r="E133" s="1349"/>
      <c r="F133" s="1349"/>
      <c r="G133" s="1349"/>
      <c r="H133" s="1350"/>
      <c r="I133" s="1351">
        <f>(I122*((1+I$11)^0.5)/I$10)</f>
        <v>0</v>
      </c>
      <c r="J133" s="1346">
        <f ca="1">IF(I157="n/a",I133,IFERROR(IF((OFFSET($C133,0,$A133))&lt;0,
MIN(0,I133-(OFFSET($C133,0,$A133)/(OFFSET($C128,-$A132,$A133)))),
MAX(0,I133-(OFFSET($C133,0,$A133)/(OFFSET($C128,-$A132,$A133))))),0))</f>
        <v>0</v>
      </c>
      <c r="K133" s="1346">
        <f t="shared" ca="1" si="150"/>
        <v>0</v>
      </c>
      <c r="L133" s="1346">
        <f t="shared" ca="1" si="151"/>
        <v>0</v>
      </c>
      <c r="M133" s="1346">
        <f t="shared" ca="1" si="152"/>
        <v>0</v>
      </c>
      <c r="N133" s="1346">
        <f t="shared" ca="1" si="153"/>
        <v>0</v>
      </c>
      <c r="O133" s="1346">
        <f t="shared" ca="1" si="154"/>
        <v>0</v>
      </c>
      <c r="P133" s="1346">
        <f t="shared" ca="1" si="155"/>
        <v>0</v>
      </c>
      <c r="Q133" s="1346">
        <f t="shared" ca="1" si="156"/>
        <v>0</v>
      </c>
      <c r="R133" s="1346">
        <f t="shared" ca="1" si="157"/>
        <v>0</v>
      </c>
      <c r="S133" s="1346">
        <f t="shared" ca="1" si="158"/>
        <v>0</v>
      </c>
      <c r="T133" s="1346">
        <f t="shared" ca="1" si="159"/>
        <v>0</v>
      </c>
      <c r="U133" s="1346">
        <f t="shared" ca="1" si="160"/>
        <v>0</v>
      </c>
      <c r="V133" s="1346">
        <f t="shared" ca="1" si="161"/>
        <v>0</v>
      </c>
      <c r="W133" s="1346">
        <f t="shared" ca="1" si="162"/>
        <v>0</v>
      </c>
      <c r="X133" s="226"/>
      <c r="Y133" s="226"/>
      <c r="Z133" s="226"/>
    </row>
    <row r="134" spans="1:26" hidden="1" outlineLevel="1">
      <c r="A134" s="223">
        <v>7</v>
      </c>
      <c r="B134" s="210" t="str">
        <f t="shared" ca="1" si="163"/>
        <v>Depreciated Net Capex 2006-07</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2007-08</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2008-09</v>
      </c>
      <c r="C136" s="1349"/>
      <c r="D136" s="1349"/>
      <c r="E136" s="1349"/>
      <c r="F136" s="1349"/>
      <c r="G136" s="1349"/>
      <c r="H136" s="1349"/>
      <c r="I136" s="1349"/>
      <c r="J136" s="1349"/>
      <c r="K136" s="1350"/>
      <c r="L136" s="1351">
        <f>(L122*((1+L$11)^0.5)/L$10)</f>
        <v>0</v>
      </c>
      <c r="M136" s="1346">
        <f ca="1">IF(L160="n/a",L136,IFERROR(IF((OFFSET($C136,0,$A136))&lt;0,
MIN(0,L136-(OFFSET($C136,0,$A136)/(OFFSET($C131,-$A135,$A136)))),
MAX(0,L136-(OFFSET($C136,0,$A136)/(OFFSET($C131,-$A135,$A136))))),0))</f>
        <v>0</v>
      </c>
      <c r="N136" s="1346">
        <f t="shared" ca="1" si="153"/>
        <v>0</v>
      </c>
      <c r="O136" s="1346">
        <f t="shared" ca="1" si="154"/>
        <v>0</v>
      </c>
      <c r="P136" s="1346">
        <f t="shared" ca="1" si="155"/>
        <v>0</v>
      </c>
      <c r="Q136" s="1346">
        <f t="shared" ca="1" si="156"/>
        <v>0</v>
      </c>
      <c r="R136" s="1346">
        <f t="shared" ca="1" si="157"/>
        <v>0</v>
      </c>
      <c r="S136" s="1346">
        <f t="shared" ca="1" si="158"/>
        <v>0</v>
      </c>
      <c r="T136" s="1346">
        <f t="shared" ca="1" si="159"/>
        <v>0</v>
      </c>
      <c r="U136" s="1346">
        <f t="shared" ca="1" si="160"/>
        <v>0</v>
      </c>
      <c r="V136" s="1346">
        <f t="shared" ca="1" si="161"/>
        <v>0</v>
      </c>
      <c r="W136" s="1346">
        <f t="shared" ca="1" si="162"/>
        <v>0</v>
      </c>
      <c r="X136" s="226"/>
      <c r="Y136" s="226"/>
      <c r="Z136" s="226"/>
    </row>
    <row r="137" spans="1:26" hidden="1" outlineLevel="1">
      <c r="A137" s="223">
        <v>10</v>
      </c>
      <c r="B137" s="210" t="str">
        <f t="shared" ca="1" si="163"/>
        <v>Depreciated Net Capex 2009-10</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2010-11</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2011-12</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2012-13</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2013-14</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2014-15</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2015-16</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2016-17</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2017-18</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2018-19</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2019-20</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2000-01</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2001-02</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2002-03</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2003-04</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2004-05</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2005-06</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2006-07</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2007-08</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2008-09</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2009-10</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2010-11</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2011-12</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2012-13</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2013-14</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2014-15</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2015-16</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2016-17</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2017-18</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2018-19</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2019-20</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0</v>
      </c>
      <c r="J173" s="1354">
        <f t="shared" ca="1" si="204"/>
        <v>0</v>
      </c>
      <c r="K173" s="1354">
        <f t="shared" ca="1" si="204"/>
        <v>0</v>
      </c>
      <c r="L173" s="1354">
        <f t="shared" ca="1" si="204"/>
        <v>0</v>
      </c>
      <c r="M173" s="1354">
        <f t="shared" ca="1" si="204"/>
        <v>0</v>
      </c>
      <c r="N173" s="1354">
        <f t="shared" ca="1" si="204"/>
        <v>0</v>
      </c>
      <c r="O173" s="1354">
        <f t="shared" ca="1" si="204"/>
        <v>0</v>
      </c>
      <c r="P173" s="1354">
        <f t="shared" ca="1" si="204"/>
        <v>0</v>
      </c>
      <c r="Q173" s="1354">
        <f t="shared" ca="1" si="204"/>
        <v>0</v>
      </c>
      <c r="R173" s="1354">
        <f t="shared" ca="1" si="204"/>
        <v>0</v>
      </c>
      <c r="S173" s="1354">
        <f t="shared" ca="1" si="204"/>
        <v>0</v>
      </c>
      <c r="T173" s="1354">
        <f t="shared" ca="1" si="204"/>
        <v>0</v>
      </c>
      <c r="U173" s="1354">
        <f t="shared" ca="1" si="204"/>
        <v>0</v>
      </c>
      <c r="V173" s="1354">
        <f t="shared" ca="1" si="204"/>
        <v>0</v>
      </c>
      <c r="W173" s="1354">
        <f t="shared" ca="1" si="204"/>
        <v>0</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0</v>
      </c>
      <c r="F176" s="1342">
        <f>IF(LEFT(F$6,4)&lt;LEFT('RFM input'!$G$60,4),"enter input",IF(LEFT(F$6,4)&gt;LEFT('RFM input'!$Q$60,4),0,
INDEX('RFM input'!$G$223:$Q$272,$A176,MATCH(F$6,'RFM input'!$G$222:$Q$222,0))
-INDEX('RFM input'!$G$277:$Q$326,$A176,MATCH(F$6,'RFM input'!$G$222:$Q$222,0))))</f>
        <v>0</v>
      </c>
      <c r="G176" s="1342">
        <f>IF(LEFT(G$6,4)&lt;LEFT('RFM input'!$G$60,4),"enter input",IF(LEFT(G$6,4)&gt;LEFT('RFM input'!$Q$60,4),0,
INDEX('RFM input'!$G$223:$Q$272,$A176,MATCH(G$6,'RFM input'!$G$222:$Q$222,0))
-INDEX('RFM input'!$G$277:$Q$326,$A176,MATCH(G$6,'RFM input'!$G$222:$Q$222,0))))</f>
        <v>0</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0.33829799999999999</v>
      </c>
      <c r="J176" s="1342">
        <f>IF(LEFT(J$6,4)&lt;LEFT('RFM input'!$G$60,4),"enter input",IF(LEFT(J$6,4)&gt;LEFT('RFM input'!$Q$60,4),0,
INDEX('RFM input'!$G$223:$Q$272,$A176,MATCH(J$6,'RFM input'!$G$222:$Q$222,0))
-INDEX('RFM input'!$G$277:$Q$326,$A176,MATCH(J$6,'RFM input'!$G$222:$Q$222,0))))</f>
        <v>7.1149000000000004E-2</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2000-01</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2001-02</v>
      </c>
      <c r="C183" s="1349"/>
      <c r="D183" s="1350"/>
      <c r="E183" s="1348">
        <f>(E176*((1+E$11)^0.5)/E$10)</f>
        <v>0</v>
      </c>
      <c r="F183" s="1346">
        <f ca="1">IF(E207="n/a",E183,IFERROR(IF((OFFSET($C183,0,$A183))&lt;0,
MIN(0,E183-(OFFSET($C183,0,$A183)/(OFFSET($C178,-$A182,$A183)))),
MAX(0,E183-(OFFSET($C183,0,$A183)/(OFFSET($C178,-$A182,$A183))))),0))</f>
        <v>0</v>
      </c>
      <c r="G183" s="1346">
        <f t="shared" ca="1" si="226"/>
        <v>0</v>
      </c>
      <c r="H183" s="1346">
        <f t="shared" ca="1" si="227"/>
        <v>0</v>
      </c>
      <c r="I183" s="1346">
        <f t="shared" ca="1" si="228"/>
        <v>0</v>
      </c>
      <c r="J183" s="1346">
        <f t="shared" ca="1" si="229"/>
        <v>0</v>
      </c>
      <c r="K183" s="1346">
        <f t="shared" ca="1" si="230"/>
        <v>0</v>
      </c>
      <c r="L183" s="1346">
        <f t="shared" ca="1" si="231"/>
        <v>0</v>
      </c>
      <c r="M183" s="1346">
        <f t="shared" ca="1" si="232"/>
        <v>0</v>
      </c>
      <c r="N183" s="1346">
        <f t="shared" ca="1" si="233"/>
        <v>0</v>
      </c>
      <c r="O183" s="1346">
        <f t="shared" ca="1" si="234"/>
        <v>0</v>
      </c>
      <c r="P183" s="1346">
        <f t="shared" ca="1" si="235"/>
        <v>0</v>
      </c>
      <c r="Q183" s="1346">
        <f t="shared" ca="1" si="236"/>
        <v>0</v>
      </c>
      <c r="R183" s="1346">
        <f t="shared" ca="1" si="237"/>
        <v>0</v>
      </c>
      <c r="S183" s="1346">
        <f t="shared" ca="1" si="238"/>
        <v>0</v>
      </c>
      <c r="T183" s="1346">
        <f t="shared" ca="1" si="239"/>
        <v>0</v>
      </c>
      <c r="U183" s="1346">
        <f t="shared" ca="1" si="240"/>
        <v>0</v>
      </c>
      <c r="V183" s="1346">
        <f t="shared" ca="1" si="241"/>
        <v>0</v>
      </c>
      <c r="W183" s="1346">
        <f t="shared" ca="1" si="242"/>
        <v>0</v>
      </c>
      <c r="X183" s="226"/>
    </row>
    <row r="184" spans="1:26" hidden="1" outlineLevel="1">
      <c r="A184" s="223">
        <v>3</v>
      </c>
      <c r="B184" s="210" t="str">
        <f t="shared" ca="1" si="243"/>
        <v>Depreciated Net Capex 2002-03</v>
      </c>
      <c r="C184" s="1349"/>
      <c r="D184" s="1349"/>
      <c r="E184" s="1350"/>
      <c r="F184" s="1351">
        <f>($F176*((1+F$11)^0.5)/F$10)</f>
        <v>0</v>
      </c>
      <c r="G184" s="1346">
        <f ca="1">IF(F208="n/a",F184,IFERROR(IF((OFFSET($C184,0,$A184))&lt;0,
MIN(0,F184-(OFFSET($C184,0,$A184)/(OFFSET($C179,-$A183,$A184)))),
MAX(0,F184-(OFFSET($C184,0,$A184)/(OFFSET($C179,-$A183,$A184))))),0))</f>
        <v>0</v>
      </c>
      <c r="H184" s="1346">
        <f t="shared" ca="1" si="227"/>
        <v>0</v>
      </c>
      <c r="I184" s="1346">
        <f t="shared" ca="1" si="228"/>
        <v>0</v>
      </c>
      <c r="J184" s="1346">
        <f t="shared" ca="1" si="229"/>
        <v>0</v>
      </c>
      <c r="K184" s="1346">
        <f t="shared" ca="1" si="230"/>
        <v>0</v>
      </c>
      <c r="L184" s="1346">
        <f t="shared" ca="1" si="231"/>
        <v>0</v>
      </c>
      <c r="M184" s="1346">
        <f t="shared" ca="1" si="232"/>
        <v>0</v>
      </c>
      <c r="N184" s="1346">
        <f t="shared" ca="1" si="233"/>
        <v>0</v>
      </c>
      <c r="O184" s="1346">
        <f t="shared" ca="1" si="234"/>
        <v>0</v>
      </c>
      <c r="P184" s="1346">
        <f t="shared" ca="1" si="235"/>
        <v>0</v>
      </c>
      <c r="Q184" s="1346">
        <f t="shared" ca="1" si="236"/>
        <v>0</v>
      </c>
      <c r="R184" s="1346">
        <f t="shared" ca="1" si="237"/>
        <v>0</v>
      </c>
      <c r="S184" s="1346">
        <f t="shared" ca="1" si="238"/>
        <v>0</v>
      </c>
      <c r="T184" s="1346">
        <f t="shared" ca="1" si="239"/>
        <v>0</v>
      </c>
      <c r="U184" s="1346">
        <f t="shared" ca="1" si="240"/>
        <v>0</v>
      </c>
      <c r="V184" s="1346">
        <f t="shared" ca="1" si="241"/>
        <v>0</v>
      </c>
      <c r="W184" s="1346">
        <f t="shared" ca="1" si="242"/>
        <v>0</v>
      </c>
      <c r="X184" s="226"/>
      <c r="Y184" s="226"/>
    </row>
    <row r="185" spans="1:26" hidden="1" outlineLevel="1">
      <c r="A185" s="223">
        <v>4</v>
      </c>
      <c r="B185" s="210" t="str">
        <f t="shared" ca="1" si="243"/>
        <v>Depreciated Net Capex 2003-04</v>
      </c>
      <c r="C185" s="1349"/>
      <c r="D185" s="1349"/>
      <c r="E185" s="1349"/>
      <c r="F185" s="1350"/>
      <c r="G185" s="1351">
        <f>($G176*((1+G$11)^0.5)/G$10)</f>
        <v>0</v>
      </c>
      <c r="H185" s="1346">
        <f ca="1">IF(G209="n/a",G185,IFERROR(IF((OFFSET($C185,0,$A185))&lt;0,
MIN(0,G185-(OFFSET($C185,0,$A185)/(OFFSET($C180,-$A184,$A185)))),
MAX(0,G185-(OFFSET($C185,0,$A185)/(OFFSET($C180,-$A184,$A185))))),0))</f>
        <v>0</v>
      </c>
      <c r="I185" s="1346">
        <f t="shared" ca="1" si="228"/>
        <v>0</v>
      </c>
      <c r="J185" s="1346">
        <f t="shared" ca="1" si="229"/>
        <v>0</v>
      </c>
      <c r="K185" s="1346">
        <f t="shared" ca="1" si="230"/>
        <v>0</v>
      </c>
      <c r="L185" s="1346">
        <f t="shared" ca="1" si="231"/>
        <v>0</v>
      </c>
      <c r="M185" s="1346">
        <f t="shared" ca="1" si="232"/>
        <v>0</v>
      </c>
      <c r="N185" s="1346">
        <f t="shared" ca="1" si="233"/>
        <v>0</v>
      </c>
      <c r="O185" s="1346">
        <f t="shared" ca="1" si="234"/>
        <v>0</v>
      </c>
      <c r="P185" s="1346">
        <f t="shared" ca="1" si="235"/>
        <v>0</v>
      </c>
      <c r="Q185" s="1346">
        <f t="shared" ca="1" si="236"/>
        <v>0</v>
      </c>
      <c r="R185" s="1346">
        <f t="shared" ca="1" si="237"/>
        <v>0</v>
      </c>
      <c r="S185" s="1346">
        <f t="shared" ca="1" si="238"/>
        <v>0</v>
      </c>
      <c r="T185" s="1346">
        <f t="shared" ca="1" si="239"/>
        <v>0</v>
      </c>
      <c r="U185" s="1346">
        <f t="shared" ca="1" si="240"/>
        <v>0</v>
      </c>
      <c r="V185" s="1346">
        <f t="shared" ca="1" si="241"/>
        <v>0</v>
      </c>
      <c r="W185" s="1346">
        <f t="shared" ca="1" si="242"/>
        <v>0</v>
      </c>
      <c r="X185" s="226"/>
      <c r="Y185" s="226"/>
      <c r="Z185" s="226"/>
    </row>
    <row r="186" spans="1:26" hidden="1" outlineLevel="1">
      <c r="A186" s="223">
        <v>5</v>
      </c>
      <c r="B186" s="210" t="str">
        <f t="shared" ca="1" si="243"/>
        <v>Depreciated Net Capex 2004-05</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2005-06</v>
      </c>
      <c r="C187" s="1349"/>
      <c r="D187" s="1349"/>
      <c r="E187" s="1349"/>
      <c r="F187" s="1349"/>
      <c r="G187" s="1349"/>
      <c r="H187" s="1350"/>
      <c r="I187" s="1351">
        <f>(I176*((1+I$11)^0.5)/I$10)</f>
        <v>0.29475171343679368</v>
      </c>
      <c r="J187" s="1346">
        <f ca="1">IF(I211="n/a",I187,IFERROR(IF((OFFSET($C187,0,$A187))&lt;0,
MIN(0,I187-(OFFSET($C187,0,$A187)/(OFFSET($C182,-$A186,$A187)))),
MAX(0,I187-(OFFSET($C187,0,$A187)/(OFFSET($C182,-$A186,$A187))))),0))</f>
        <v>0.28885667916805779</v>
      </c>
      <c r="K187" s="1346">
        <f t="shared" ca="1" si="230"/>
        <v>0.28296164489932191</v>
      </c>
      <c r="L187" s="1346">
        <f t="shared" ca="1" si="231"/>
        <v>0.27706661063058602</v>
      </c>
      <c r="M187" s="1346">
        <f t="shared" ca="1" si="232"/>
        <v>0.27117157636185013</v>
      </c>
      <c r="N187" s="1346">
        <f t="shared" ca="1" si="233"/>
        <v>0.26527654209311424</v>
      </c>
      <c r="O187" s="1346">
        <f t="shared" ca="1" si="234"/>
        <v>0.25938150782437835</v>
      </c>
      <c r="P187" s="1346">
        <f t="shared" ca="1" si="235"/>
        <v>0.25348647355564247</v>
      </c>
      <c r="Q187" s="1346">
        <f t="shared" ca="1" si="236"/>
        <v>0.24759143928690661</v>
      </c>
      <c r="R187" s="1346">
        <f t="shared" ca="1" si="237"/>
        <v>0.24169640501817075</v>
      </c>
      <c r="S187" s="1346">
        <f t="shared" ca="1" si="238"/>
        <v>0.23580137074943489</v>
      </c>
      <c r="T187" s="1346">
        <f t="shared" ca="1" si="239"/>
        <v>0.22990633648069903</v>
      </c>
      <c r="U187" s="1346">
        <f t="shared" ca="1" si="240"/>
        <v>0.22401130221196316</v>
      </c>
      <c r="V187" s="1346">
        <f t="shared" ca="1" si="241"/>
        <v>0.2181162679432273</v>
      </c>
      <c r="W187" s="1346">
        <f t="shared" ca="1" si="242"/>
        <v>0.21222123367449144</v>
      </c>
      <c r="X187" s="226"/>
      <c r="Y187" s="226"/>
      <c r="Z187" s="226"/>
    </row>
    <row r="188" spans="1:26" hidden="1" outlineLevel="1">
      <c r="A188" s="223">
        <v>7</v>
      </c>
      <c r="B188" s="210" t="str">
        <f t="shared" ca="1" si="243"/>
        <v>Depreciated Net Capex 2006-07</v>
      </c>
      <c r="C188" s="1349"/>
      <c r="D188" s="1349"/>
      <c r="E188" s="1349"/>
      <c r="F188" s="1349"/>
      <c r="G188" s="1349"/>
      <c r="H188" s="1349"/>
      <c r="I188" s="1350"/>
      <c r="J188" s="1351">
        <f>(J176*((1+J$11)^0.5)/J$10)</f>
        <v>5.9072450482905985E-2</v>
      </c>
      <c r="K188" s="1346">
        <f ca="1">IF(J212="n/a",J188,IFERROR(IF((OFFSET($C188,0,$A188))&lt;0,
MIN(0,J188-(OFFSET($C188,0,$A188)/(OFFSET($C183,-$A187,$A188)))),
MAX(0,J188-(OFFSET($C188,0,$A188)/(OFFSET($C183,-$A187,$A188))))),0))</f>
        <v>5.7891001473247862E-2</v>
      </c>
      <c r="L188" s="1346">
        <f t="shared" ca="1" si="231"/>
        <v>5.6709552463589739E-2</v>
      </c>
      <c r="M188" s="1346">
        <f t="shared" ca="1" si="232"/>
        <v>5.5528103453931617E-2</v>
      </c>
      <c r="N188" s="1346">
        <f t="shared" ca="1" si="233"/>
        <v>5.4346654444273494E-2</v>
      </c>
      <c r="O188" s="1346">
        <f t="shared" ca="1" si="234"/>
        <v>5.3165205434615372E-2</v>
      </c>
      <c r="P188" s="1346">
        <f t="shared" ca="1" si="235"/>
        <v>5.1983756424957249E-2</v>
      </c>
      <c r="Q188" s="1346">
        <f t="shared" ca="1" si="236"/>
        <v>5.0802307415299126E-2</v>
      </c>
      <c r="R188" s="1346">
        <f t="shared" ca="1" si="237"/>
        <v>4.9620858405641004E-2</v>
      </c>
      <c r="S188" s="1346">
        <f t="shared" ca="1" si="238"/>
        <v>4.8439409395982881E-2</v>
      </c>
      <c r="T188" s="1346">
        <f t="shared" ca="1" si="239"/>
        <v>4.7257960386324759E-2</v>
      </c>
      <c r="U188" s="1346">
        <f t="shared" ca="1" si="240"/>
        <v>4.6076511376666636E-2</v>
      </c>
      <c r="V188" s="1346">
        <f t="shared" ca="1" si="241"/>
        <v>4.4895062367008513E-2</v>
      </c>
      <c r="W188" s="1346">
        <f t="shared" ca="1" si="242"/>
        <v>4.3713613357350391E-2</v>
      </c>
      <c r="X188" s="226"/>
      <c r="Y188" s="226"/>
      <c r="Z188" s="226"/>
    </row>
    <row r="189" spans="1:26" hidden="1" outlineLevel="1">
      <c r="A189" s="223">
        <v>8</v>
      </c>
      <c r="B189" s="210" t="str">
        <f t="shared" ca="1" si="243"/>
        <v>Depreciated Net Capex 2007-08</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2008-09</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2009-10</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2010-11</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2011-12</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2012-13</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2013-14</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2014-15</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2015-16</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2016-17</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2017-18</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2018-19</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2019-20</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2000-01</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2001-02</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2002-03</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2003-04</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2004-05</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2005-06</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2006-07</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2007-08</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2008-09</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2009-10</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2010-11</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2011-12</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2012-13</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2013-14</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2014-15</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2015-16</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2016-17</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2017-18</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2018-19</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2019-20</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0</v>
      </c>
      <c r="F227" s="1354">
        <f t="shared" ca="1" si="284"/>
        <v>0</v>
      </c>
      <c r="G227" s="1354">
        <f t="shared" ca="1" si="284"/>
        <v>0</v>
      </c>
      <c r="H227" s="1354">
        <f t="shared" ca="1" si="284"/>
        <v>0</v>
      </c>
      <c r="I227" s="1354">
        <f t="shared" ca="1" si="284"/>
        <v>50</v>
      </c>
      <c r="J227" s="1354">
        <f t="shared" ca="1" si="284"/>
        <v>49.169782997308005</v>
      </c>
      <c r="K227" s="1354">
        <f t="shared" ca="1" si="284"/>
        <v>48.169841725124734</v>
      </c>
      <c r="L227" s="1354">
        <f t="shared" ca="1" si="284"/>
        <v>47.169902943151726</v>
      </c>
      <c r="M227" s="1354">
        <f t="shared" ca="1" si="284"/>
        <v>46.169966813206685</v>
      </c>
      <c r="N227" s="1354">
        <f t="shared" ca="1" si="284"/>
        <v>45.17003351143795</v>
      </c>
      <c r="O227" s="1354">
        <f t="shared" ca="1" si="284"/>
        <v>44.170103229946811</v>
      </c>
      <c r="P227" s="1354">
        <f t="shared" ca="1" si="284"/>
        <v>43.170176178635344</v>
      </c>
      <c r="Q227" s="1354">
        <f t="shared" ca="1" si="284"/>
        <v>42.170252587317115</v>
      </c>
      <c r="R227" s="1354">
        <f t="shared" ca="1" si="284"/>
        <v>41.170332708135639</v>
      </c>
      <c r="S227" s="1354">
        <f t="shared" ca="1" si="284"/>
        <v>40.170416818343952</v>
      </c>
      <c r="T227" s="1354">
        <f t="shared" ca="1" si="284"/>
        <v>39.170505223510077</v>
      </c>
      <c r="U227" s="1354">
        <f t="shared" ca="1" si="284"/>
        <v>38.170598261226417</v>
      </c>
      <c r="V227" s="1354">
        <f t="shared" ca="1" si="284"/>
        <v>37.170696305417913</v>
      </c>
      <c r="W227" s="1354">
        <f t="shared" ca="1" si="284"/>
        <v>36.170799771364905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2000-01</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2001-02</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2002-03</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2003-04</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2004-05</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2005-06</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2006-07</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2007-08</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2008-09</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2009-10</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2010-11</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2011-12</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2012-13</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2013-14</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2014-15</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2015-16</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2016-17</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2017-18</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2018-19</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2019-20</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2000-01</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2001-02</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2002-03</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2003-04</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2004-05</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2005-06</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2006-07</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2007-08</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2008-09</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2009-10</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2010-11</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2011-12</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2012-13</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2013-14</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2014-15</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2015-16</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2016-17</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2017-18</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2018-19</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2019-20</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1.0773E-2</v>
      </c>
      <c r="G284" s="1342">
        <f>IF(LEFT(G$6,4)&lt;LEFT('RFM input'!$G$60,4),"enter input",IF(LEFT(G$6,4)&gt;LEFT('RFM input'!$Q$60,4),0,
INDEX('RFM input'!$G$223:$Q$272,$A284,MATCH(G$6,'RFM input'!$G$222:$Q$222,0))
-INDEX('RFM input'!$G$277:$Q$326,$A284,MATCH(G$6,'RFM input'!$G$222:$Q$222,0))))</f>
        <v>0</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0</v>
      </c>
      <c r="L284" s="1342">
        <f>IF(LEFT(L$6,4)&lt;LEFT('RFM input'!$G$60,4),"enter input",IF(LEFT(L$6,4)&gt;LEFT('RFM input'!$Q$60,4),0,
INDEX('RFM input'!$G$223:$Q$272,$A284,MATCH(L$6,'RFM input'!$G$222:$Q$222,0))
-INDEX('RFM input'!$G$277:$Q$326,$A284,MATCH(L$6,'RFM input'!$G$222:$Q$222,0))))</f>
        <v>0</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2000-01</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2001-02</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2002-03</v>
      </c>
      <c r="C292" s="1349"/>
      <c r="D292" s="1349"/>
      <c r="E292" s="1350"/>
      <c r="F292" s="1351">
        <f>($F284*((1+F$11)^0.5)/F$10)</f>
        <v>1.0060159965159248E-2</v>
      </c>
      <c r="G292" s="1346">
        <f ca="1">IF(F316="n/a",F292,IFERROR(IF((OFFSET($C292,0,$A292))&lt;0,
MIN(0,F292-(OFFSET($C292,0,$A292)/(OFFSET($C287,-$A291,$A292)))),
MAX(0,F292-(OFFSET($C292,0,$A292)/(OFFSET($C287,-$A291,$A292))))),0))</f>
        <v>9.3894826341486323E-3</v>
      </c>
      <c r="H292" s="1346">
        <f t="shared" ca="1" si="387"/>
        <v>8.718805303138016E-3</v>
      </c>
      <c r="I292" s="1346">
        <f t="shared" ca="1" si="388"/>
        <v>8.0481279721273998E-3</v>
      </c>
      <c r="J292" s="1346">
        <f t="shared" ca="1" si="389"/>
        <v>7.3774506411167836E-3</v>
      </c>
      <c r="K292" s="1346">
        <f t="shared" ca="1" si="390"/>
        <v>6.7067733101061674E-3</v>
      </c>
      <c r="L292" s="1346">
        <f t="shared" ca="1" si="391"/>
        <v>6.0360959790955512E-3</v>
      </c>
      <c r="M292" s="1346">
        <f t="shared" ca="1" si="392"/>
        <v>5.3654186480849349E-3</v>
      </c>
      <c r="N292" s="1346">
        <f t="shared" ca="1" si="393"/>
        <v>4.6947413170743187E-3</v>
      </c>
      <c r="O292" s="1346">
        <f t="shared" ca="1" si="394"/>
        <v>4.0240639860637025E-3</v>
      </c>
      <c r="P292" s="1346">
        <f t="shared" ca="1" si="395"/>
        <v>3.3533866550530859E-3</v>
      </c>
      <c r="Q292" s="1346">
        <f t="shared" ca="1" si="396"/>
        <v>2.6827093240424692E-3</v>
      </c>
      <c r="R292" s="1346">
        <f t="shared" ca="1" si="397"/>
        <v>2.0120319930318526E-3</v>
      </c>
      <c r="S292" s="1346">
        <f t="shared" ca="1" si="398"/>
        <v>1.3413546620212359E-3</v>
      </c>
      <c r="T292" s="1346">
        <f t="shared" ca="1" si="399"/>
        <v>6.7067733101061936E-4</v>
      </c>
      <c r="U292" s="1346">
        <f t="shared" ca="1" si="400"/>
        <v>2.8189256484623115E-18</v>
      </c>
      <c r="V292" s="1346">
        <f t="shared" ca="1" si="401"/>
        <v>0</v>
      </c>
      <c r="W292" s="1346">
        <f t="shared" ca="1" si="402"/>
        <v>0</v>
      </c>
      <c r="X292" s="226"/>
      <c r="Y292" s="226"/>
    </row>
    <row r="293" spans="1:26" hidden="1" outlineLevel="1">
      <c r="A293" s="223">
        <v>4</v>
      </c>
      <c r="B293" s="210" t="str">
        <f t="shared" ca="1" si="403"/>
        <v>Depreciated Net Capex 2003-04</v>
      </c>
      <c r="C293" s="1349"/>
      <c r="D293" s="1349"/>
      <c r="E293" s="1349"/>
      <c r="F293" s="1350"/>
      <c r="G293" s="1351">
        <f>($G284*((1+G$11)^0.5)/G$10)</f>
        <v>0</v>
      </c>
      <c r="H293" s="1346">
        <f ca="1">IF(G317="n/a",G293,IFERROR(IF((OFFSET($C293,0,$A293))&lt;0,
MIN(0,G293-(OFFSET($C293,0,$A293)/(OFFSET($C288,-$A292,$A293)))),
MAX(0,G293-(OFFSET($C293,0,$A293)/(OFFSET($C288,-$A292,$A293))))),0))</f>
        <v>0</v>
      </c>
      <c r="I293" s="1346">
        <f t="shared" ca="1" si="388"/>
        <v>0</v>
      </c>
      <c r="J293" s="1346">
        <f t="shared" ca="1" si="389"/>
        <v>0</v>
      </c>
      <c r="K293" s="1346">
        <f t="shared" ca="1" si="390"/>
        <v>0</v>
      </c>
      <c r="L293" s="1346">
        <f t="shared" ca="1" si="391"/>
        <v>0</v>
      </c>
      <c r="M293" s="1346">
        <f t="shared" ca="1" si="392"/>
        <v>0</v>
      </c>
      <c r="N293" s="1346">
        <f t="shared" ca="1" si="393"/>
        <v>0</v>
      </c>
      <c r="O293" s="1346">
        <f t="shared" ca="1" si="394"/>
        <v>0</v>
      </c>
      <c r="P293" s="1346">
        <f t="shared" ca="1" si="395"/>
        <v>0</v>
      </c>
      <c r="Q293" s="1346">
        <f t="shared" ca="1" si="396"/>
        <v>0</v>
      </c>
      <c r="R293" s="1346">
        <f t="shared" ca="1" si="397"/>
        <v>0</v>
      </c>
      <c r="S293" s="1346">
        <f t="shared" ca="1" si="398"/>
        <v>0</v>
      </c>
      <c r="T293" s="1346">
        <f t="shared" ca="1" si="399"/>
        <v>0</v>
      </c>
      <c r="U293" s="1346">
        <f t="shared" ca="1" si="400"/>
        <v>0</v>
      </c>
      <c r="V293" s="1346">
        <f t="shared" ca="1" si="401"/>
        <v>0</v>
      </c>
      <c r="W293" s="1346">
        <f t="shared" ca="1" si="402"/>
        <v>0</v>
      </c>
      <c r="X293" s="226"/>
      <c r="Y293" s="226"/>
      <c r="Z293" s="226"/>
    </row>
    <row r="294" spans="1:26" hidden="1" outlineLevel="1">
      <c r="A294" s="223">
        <v>5</v>
      </c>
      <c r="B294" s="210" t="str">
        <f t="shared" ca="1" si="403"/>
        <v>Depreciated Net Capex 2004-05</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2005-06</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2006-07</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2007-08</v>
      </c>
      <c r="C297" s="1349"/>
      <c r="D297" s="1349"/>
      <c r="E297" s="1349"/>
      <c r="F297" s="1349"/>
      <c r="G297" s="1349"/>
      <c r="H297" s="1349"/>
      <c r="I297" s="1349"/>
      <c r="J297" s="1350"/>
      <c r="K297" s="1351">
        <f>(K284*((1+K$11)^0.5)/K$10)</f>
        <v>0</v>
      </c>
      <c r="L297" s="1346">
        <f ca="1">IF(K321="n/a",K297,IFERROR(IF((OFFSET($C297,0,$A297))&lt;0,
MIN(0,K297-(OFFSET($C297,0,$A297)/(OFFSET($C292,-$A296,$A297)))),
MAX(0,K297-(OFFSET($C297,0,$A297)/(OFFSET($C292,-$A296,$A297))))),0))</f>
        <v>0</v>
      </c>
      <c r="M297" s="1346">
        <f t="shared" ca="1" si="392"/>
        <v>0</v>
      </c>
      <c r="N297" s="1346">
        <f t="shared" ca="1" si="393"/>
        <v>0</v>
      </c>
      <c r="O297" s="1346">
        <f t="shared" ca="1" si="394"/>
        <v>0</v>
      </c>
      <c r="P297" s="1346">
        <f t="shared" ca="1" si="395"/>
        <v>0</v>
      </c>
      <c r="Q297" s="1346">
        <f t="shared" ca="1" si="396"/>
        <v>0</v>
      </c>
      <c r="R297" s="1346">
        <f t="shared" ca="1" si="397"/>
        <v>0</v>
      </c>
      <c r="S297" s="1346">
        <f t="shared" ca="1" si="398"/>
        <v>0</v>
      </c>
      <c r="T297" s="1346">
        <f t="shared" ca="1" si="399"/>
        <v>0</v>
      </c>
      <c r="U297" s="1346">
        <f t="shared" ca="1" si="400"/>
        <v>0</v>
      </c>
      <c r="V297" s="1346">
        <f t="shared" ca="1" si="401"/>
        <v>0</v>
      </c>
      <c r="W297" s="1346">
        <f t="shared" ca="1" si="402"/>
        <v>0</v>
      </c>
      <c r="X297" s="226"/>
      <c r="Y297" s="226"/>
      <c r="Z297" s="226"/>
    </row>
    <row r="298" spans="1:26" hidden="1" outlineLevel="1">
      <c r="A298" s="223">
        <v>9</v>
      </c>
      <c r="B298" s="210" t="str">
        <f t="shared" ca="1" si="403"/>
        <v>Depreciated Net Capex 2008-09</v>
      </c>
      <c r="C298" s="1349"/>
      <c r="D298" s="1349"/>
      <c r="E298" s="1349"/>
      <c r="F298" s="1349"/>
      <c r="G298" s="1349"/>
      <c r="H298" s="1349"/>
      <c r="I298" s="1349"/>
      <c r="J298" s="1349"/>
      <c r="K298" s="1350"/>
      <c r="L298" s="1351">
        <f>(L284*((1+L$11)^0.5)/L$10)</f>
        <v>0</v>
      </c>
      <c r="M298" s="1346">
        <f ca="1">IF(L322="n/a",L298,IFERROR(IF((OFFSET($C298,0,$A298))&lt;0,
MIN(0,L298-(OFFSET($C298,0,$A298)/(OFFSET($C293,-$A297,$A298)))),
MAX(0,L298-(OFFSET($C298,0,$A298)/(OFFSET($C293,-$A297,$A298))))),0))</f>
        <v>0</v>
      </c>
      <c r="N298" s="1346">
        <f t="shared" ca="1" si="393"/>
        <v>0</v>
      </c>
      <c r="O298" s="1346">
        <f t="shared" ca="1" si="394"/>
        <v>0</v>
      </c>
      <c r="P298" s="1346">
        <f t="shared" ca="1" si="395"/>
        <v>0</v>
      </c>
      <c r="Q298" s="1346">
        <f t="shared" ca="1" si="396"/>
        <v>0</v>
      </c>
      <c r="R298" s="1346">
        <f t="shared" ca="1" si="397"/>
        <v>0</v>
      </c>
      <c r="S298" s="1346">
        <f t="shared" ca="1" si="398"/>
        <v>0</v>
      </c>
      <c r="T298" s="1346">
        <f t="shared" ca="1" si="399"/>
        <v>0</v>
      </c>
      <c r="U298" s="1346">
        <f t="shared" ca="1" si="400"/>
        <v>0</v>
      </c>
      <c r="V298" s="1346">
        <f t="shared" ca="1" si="401"/>
        <v>0</v>
      </c>
      <c r="W298" s="1346">
        <f t="shared" ca="1" si="402"/>
        <v>0</v>
      </c>
      <c r="X298" s="226"/>
      <c r="Y298" s="226"/>
      <c r="Z298" s="226"/>
    </row>
    <row r="299" spans="1:26" hidden="1" outlineLevel="1">
      <c r="A299" s="223">
        <v>10</v>
      </c>
      <c r="B299" s="210" t="str">
        <f t="shared" ca="1" si="403"/>
        <v>Depreciated Net Capex 2009-10</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2010-11</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2011-12</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2012-13</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2013-14</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2014-15</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2015-16</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2016-17</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2017-18</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2018-19</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2019-20</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2000-01</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2001-02</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2002-03</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2003-04</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2004-05</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2005-06</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2006-07</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2007-08</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2008-09</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2009-10</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2010-11</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2011-12</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2012-13</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2013-14</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2014-15</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2015-16</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2016-17</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2017-18</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2018-19</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2019-20</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15</v>
      </c>
      <c r="G335" s="1354">
        <f t="shared" ca="1" si="444"/>
        <v>14.000000000000002</v>
      </c>
      <c r="H335" s="1354">
        <f t="shared" ca="1" si="444"/>
        <v>13</v>
      </c>
      <c r="I335" s="1354">
        <f t="shared" ca="1" si="444"/>
        <v>12</v>
      </c>
      <c r="J335" s="1354">
        <f t="shared" ca="1" si="444"/>
        <v>11</v>
      </c>
      <c r="K335" s="1354">
        <f t="shared" ca="1" si="444"/>
        <v>10</v>
      </c>
      <c r="L335" s="1354">
        <f t="shared" ca="1" si="444"/>
        <v>9</v>
      </c>
      <c r="M335" s="1354">
        <f t="shared" ca="1" si="444"/>
        <v>8</v>
      </c>
      <c r="N335" s="1354">
        <f t="shared" ca="1" si="444"/>
        <v>7</v>
      </c>
      <c r="O335" s="1354">
        <f t="shared" ca="1" si="444"/>
        <v>6</v>
      </c>
      <c r="P335" s="1354">
        <f t="shared" ca="1" si="444"/>
        <v>5</v>
      </c>
      <c r="Q335" s="1354">
        <f t="shared" ca="1" si="444"/>
        <v>4</v>
      </c>
      <c r="R335" s="1354">
        <f t="shared" ca="1" si="444"/>
        <v>3</v>
      </c>
      <c r="S335" s="1354">
        <f t="shared" ca="1" si="444"/>
        <v>2</v>
      </c>
      <c r="T335" s="1354">
        <f t="shared" ca="1" si="444"/>
        <v>1</v>
      </c>
      <c r="U335" s="1354">
        <f t="shared" ca="1" si="444"/>
        <v>0</v>
      </c>
      <c r="V335" s="1354">
        <f t="shared" ca="1" si="444"/>
        <v>0</v>
      </c>
      <c r="W335" s="1354">
        <f t="shared" ca="1" si="444"/>
        <v>0</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0</v>
      </c>
      <c r="F338" s="1342">
        <f>IF(LEFT(F$6,4)&lt;LEFT('RFM input'!$G$60,4),"enter input",IF(LEFT(F$6,4)&gt;LEFT('RFM input'!$Q$60,4),0,
INDEX('RFM input'!$G$223:$Q$272,$A338,MATCH(F$6,'RFM input'!$G$222:$Q$222,0))
-INDEX('RFM input'!$G$277:$Q$326,$A338,MATCH(F$6,'RFM input'!$G$222:$Q$222,0))))</f>
        <v>0</v>
      </c>
      <c r="G338" s="1342">
        <f>IF(LEFT(G$6,4)&lt;LEFT('RFM input'!$G$60,4),"enter input",IF(LEFT(G$6,4)&gt;LEFT('RFM input'!$Q$60,4),0,
INDEX('RFM input'!$G$223:$Q$272,$A338,MATCH(G$6,'RFM input'!$G$222:$Q$222,0))
-INDEX('RFM input'!$G$277:$Q$326,$A338,MATCH(G$6,'RFM input'!$G$222:$Q$222,0))))</f>
        <v>0</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0</v>
      </c>
      <c r="J338" s="1342">
        <f>IF(LEFT(J$6,4)&lt;LEFT('RFM input'!$G$60,4),"enter input",IF(LEFT(J$6,4)&gt;LEFT('RFM input'!$Q$60,4),0,
INDEX('RFM input'!$G$223:$Q$272,$A338,MATCH(J$6,'RFM input'!$G$222:$Q$222,0))
-INDEX('RFM input'!$G$277:$Q$326,$A338,MATCH(J$6,'RFM input'!$G$222:$Q$222,0))))</f>
        <v>0</v>
      </c>
      <c r="K338" s="1342">
        <f>IF(LEFT(K$6,4)&lt;LEFT('RFM input'!$G$60,4),"enter input",IF(LEFT(K$6,4)&gt;LEFT('RFM input'!$Q$60,4),0,
INDEX('RFM input'!$G$223:$Q$272,$A338,MATCH(K$6,'RFM input'!$G$222:$Q$222,0))
-INDEX('RFM input'!$G$277:$Q$326,$A338,MATCH(K$6,'RFM input'!$G$222:$Q$222,0))))</f>
        <v>0</v>
      </c>
      <c r="L338" s="1342">
        <f>IF(LEFT(L$6,4)&lt;LEFT('RFM input'!$G$60,4),"enter input",IF(LEFT(L$6,4)&gt;LEFT('RFM input'!$Q$60,4),0,
INDEX('RFM input'!$G$223:$Q$272,$A338,MATCH(L$6,'RFM input'!$G$222:$Q$222,0))
-INDEX('RFM input'!$G$277:$Q$326,$A338,MATCH(L$6,'RFM input'!$G$222:$Q$222,0))))</f>
        <v>0</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2000-01</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2001-02</v>
      </c>
      <c r="C345" s="1349"/>
      <c r="D345" s="1350"/>
      <c r="E345" s="1348">
        <f>(E338*((1+E$11)^0.5)/E$10)</f>
        <v>0</v>
      </c>
      <c r="F345" s="1346">
        <f ca="1">IF(E369="n/a",E345,IFERROR(IF((OFFSET($C345,0,$A345))&lt;0,
MIN(0,E345-(OFFSET($C345,0,$A345)/(OFFSET($C340,-$A344,$A345)))),
MAX(0,E345-(OFFSET($C345,0,$A345)/(OFFSET($C340,-$A344,$A345))))),0))</f>
        <v>0</v>
      </c>
      <c r="G345" s="1346">
        <f t="shared" ca="1" si="466"/>
        <v>0</v>
      </c>
      <c r="H345" s="1346">
        <f t="shared" ca="1" si="467"/>
        <v>0</v>
      </c>
      <c r="I345" s="1346">
        <f t="shared" ca="1" si="468"/>
        <v>0</v>
      </c>
      <c r="J345" s="1346">
        <f t="shared" ca="1" si="469"/>
        <v>0</v>
      </c>
      <c r="K345" s="1346">
        <f t="shared" ca="1" si="470"/>
        <v>0</v>
      </c>
      <c r="L345" s="1346">
        <f t="shared" ca="1" si="471"/>
        <v>0</v>
      </c>
      <c r="M345" s="1346">
        <f t="shared" ca="1" si="472"/>
        <v>0</v>
      </c>
      <c r="N345" s="1346">
        <f t="shared" ca="1" si="473"/>
        <v>0</v>
      </c>
      <c r="O345" s="1346">
        <f t="shared" ca="1" si="474"/>
        <v>0</v>
      </c>
      <c r="P345" s="1346">
        <f t="shared" ca="1" si="475"/>
        <v>0</v>
      </c>
      <c r="Q345" s="1346">
        <f t="shared" ca="1" si="476"/>
        <v>0</v>
      </c>
      <c r="R345" s="1346">
        <f t="shared" ca="1" si="477"/>
        <v>0</v>
      </c>
      <c r="S345" s="1346">
        <f t="shared" ca="1" si="478"/>
        <v>0</v>
      </c>
      <c r="T345" s="1346">
        <f t="shared" ca="1" si="479"/>
        <v>0</v>
      </c>
      <c r="U345" s="1346">
        <f t="shared" ca="1" si="480"/>
        <v>0</v>
      </c>
      <c r="V345" s="1346">
        <f t="shared" ca="1" si="481"/>
        <v>0</v>
      </c>
      <c r="W345" s="1346">
        <f t="shared" ca="1" si="482"/>
        <v>0</v>
      </c>
      <c r="X345" s="226"/>
    </row>
    <row r="346" spans="1:26" hidden="1" outlineLevel="1">
      <c r="A346" s="223">
        <v>3</v>
      </c>
      <c r="B346" s="210" t="str">
        <f t="shared" ca="1" si="483"/>
        <v>Depreciated Net Capex 2002-03</v>
      </c>
      <c r="C346" s="1349"/>
      <c r="D346" s="1349"/>
      <c r="E346" s="1350"/>
      <c r="F346" s="1351">
        <f>($F338*((1+F$11)^0.5)/F$10)</f>
        <v>0</v>
      </c>
      <c r="G346" s="1346">
        <f ca="1">IF(F370="n/a",F346,IFERROR(IF((OFFSET($C346,0,$A346))&lt;0,
MIN(0,F346-(OFFSET($C346,0,$A346)/(OFFSET($C341,-$A345,$A346)))),
MAX(0,F346-(OFFSET($C346,0,$A346)/(OFFSET($C341,-$A345,$A346))))),0))</f>
        <v>0</v>
      </c>
      <c r="H346" s="1346">
        <f t="shared" ca="1" si="467"/>
        <v>0</v>
      </c>
      <c r="I346" s="1346">
        <f t="shared" ca="1" si="468"/>
        <v>0</v>
      </c>
      <c r="J346" s="1346">
        <f t="shared" ca="1" si="469"/>
        <v>0</v>
      </c>
      <c r="K346" s="1346">
        <f t="shared" ca="1" si="470"/>
        <v>0</v>
      </c>
      <c r="L346" s="1346">
        <f t="shared" ca="1" si="471"/>
        <v>0</v>
      </c>
      <c r="M346" s="1346">
        <f t="shared" ca="1" si="472"/>
        <v>0</v>
      </c>
      <c r="N346" s="1346">
        <f t="shared" ca="1" si="473"/>
        <v>0</v>
      </c>
      <c r="O346" s="1346">
        <f t="shared" ca="1" si="474"/>
        <v>0</v>
      </c>
      <c r="P346" s="1346">
        <f t="shared" ca="1" si="475"/>
        <v>0</v>
      </c>
      <c r="Q346" s="1346">
        <f t="shared" ca="1" si="476"/>
        <v>0</v>
      </c>
      <c r="R346" s="1346">
        <f t="shared" ca="1" si="477"/>
        <v>0</v>
      </c>
      <c r="S346" s="1346">
        <f t="shared" ca="1" si="478"/>
        <v>0</v>
      </c>
      <c r="T346" s="1346">
        <f t="shared" ca="1" si="479"/>
        <v>0</v>
      </c>
      <c r="U346" s="1346">
        <f t="shared" ca="1" si="480"/>
        <v>0</v>
      </c>
      <c r="V346" s="1346">
        <f t="shared" ca="1" si="481"/>
        <v>0</v>
      </c>
      <c r="W346" s="1346">
        <f t="shared" ca="1" si="482"/>
        <v>0</v>
      </c>
      <c r="X346" s="226"/>
      <c r="Y346" s="226"/>
    </row>
    <row r="347" spans="1:26" hidden="1" outlineLevel="1">
      <c r="A347" s="223">
        <v>4</v>
      </c>
      <c r="B347" s="210" t="str">
        <f t="shared" ca="1" si="483"/>
        <v>Depreciated Net Capex 2003-04</v>
      </c>
      <c r="C347" s="1349"/>
      <c r="D347" s="1349"/>
      <c r="E347" s="1349"/>
      <c r="F347" s="1350"/>
      <c r="G347" s="1351">
        <f>($G338*((1+G$11)^0.5)/G$10)</f>
        <v>0</v>
      </c>
      <c r="H347" s="1346">
        <f ca="1">IF(G371="n/a",G347,IFERROR(IF((OFFSET($C347,0,$A347))&lt;0,
MIN(0,G347-(OFFSET($C347,0,$A347)/(OFFSET($C342,-$A346,$A347)))),
MAX(0,G347-(OFFSET($C347,0,$A347)/(OFFSET($C342,-$A346,$A347))))),0))</f>
        <v>0</v>
      </c>
      <c r="I347" s="1346">
        <f t="shared" ca="1" si="468"/>
        <v>0</v>
      </c>
      <c r="J347" s="1346">
        <f t="shared" ca="1" si="469"/>
        <v>0</v>
      </c>
      <c r="K347" s="1346">
        <f t="shared" ca="1" si="470"/>
        <v>0</v>
      </c>
      <c r="L347" s="1346">
        <f t="shared" ca="1" si="471"/>
        <v>0</v>
      </c>
      <c r="M347" s="1346">
        <f t="shared" ca="1" si="472"/>
        <v>0</v>
      </c>
      <c r="N347" s="1346">
        <f t="shared" ca="1" si="473"/>
        <v>0</v>
      </c>
      <c r="O347" s="1346">
        <f t="shared" ca="1" si="474"/>
        <v>0</v>
      </c>
      <c r="P347" s="1346">
        <f t="shared" ca="1" si="475"/>
        <v>0</v>
      </c>
      <c r="Q347" s="1346">
        <f t="shared" ca="1" si="476"/>
        <v>0</v>
      </c>
      <c r="R347" s="1346">
        <f t="shared" ca="1" si="477"/>
        <v>0</v>
      </c>
      <c r="S347" s="1346">
        <f t="shared" ca="1" si="478"/>
        <v>0</v>
      </c>
      <c r="T347" s="1346">
        <f t="shared" ca="1" si="479"/>
        <v>0</v>
      </c>
      <c r="U347" s="1346">
        <f t="shared" ca="1" si="480"/>
        <v>0</v>
      </c>
      <c r="V347" s="1346">
        <f t="shared" ca="1" si="481"/>
        <v>0</v>
      </c>
      <c r="W347" s="1346">
        <f t="shared" ca="1" si="482"/>
        <v>0</v>
      </c>
      <c r="X347" s="226"/>
      <c r="Y347" s="226"/>
      <c r="Z347" s="226"/>
    </row>
    <row r="348" spans="1:26" hidden="1" outlineLevel="1">
      <c r="A348" s="223">
        <v>5</v>
      </c>
      <c r="B348" s="210" t="str">
        <f t="shared" ca="1" si="483"/>
        <v>Depreciated Net Capex 2004-05</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2005-06</v>
      </c>
      <c r="C349" s="1349"/>
      <c r="D349" s="1349"/>
      <c r="E349" s="1349"/>
      <c r="F349" s="1349"/>
      <c r="G349" s="1349"/>
      <c r="H349" s="1350"/>
      <c r="I349" s="1351">
        <f>(I338*((1+I$11)^0.5)/I$10)</f>
        <v>0</v>
      </c>
      <c r="J349" s="1346">
        <f ca="1">IF(I373="n/a",I349,IFERROR(IF((OFFSET($C349,0,$A349))&lt;0,
MIN(0,I349-(OFFSET($C349,0,$A349)/(OFFSET($C344,-$A348,$A349)))),
MAX(0,I349-(OFFSET($C349,0,$A349)/(OFFSET($C344,-$A348,$A349))))),0))</f>
        <v>0</v>
      </c>
      <c r="K349" s="1346">
        <f t="shared" ca="1" si="470"/>
        <v>0</v>
      </c>
      <c r="L349" s="1346">
        <f t="shared" ca="1" si="471"/>
        <v>0</v>
      </c>
      <c r="M349" s="1346">
        <f t="shared" ca="1" si="472"/>
        <v>0</v>
      </c>
      <c r="N349" s="1346">
        <f t="shared" ca="1" si="473"/>
        <v>0</v>
      </c>
      <c r="O349" s="1346">
        <f t="shared" ca="1" si="474"/>
        <v>0</v>
      </c>
      <c r="P349" s="1346">
        <f t="shared" ca="1" si="475"/>
        <v>0</v>
      </c>
      <c r="Q349" s="1346">
        <f t="shared" ca="1" si="476"/>
        <v>0</v>
      </c>
      <c r="R349" s="1346">
        <f t="shared" ca="1" si="477"/>
        <v>0</v>
      </c>
      <c r="S349" s="1346">
        <f t="shared" ca="1" si="478"/>
        <v>0</v>
      </c>
      <c r="T349" s="1346">
        <f t="shared" ca="1" si="479"/>
        <v>0</v>
      </c>
      <c r="U349" s="1346">
        <f t="shared" ca="1" si="480"/>
        <v>0</v>
      </c>
      <c r="V349" s="1346">
        <f t="shared" ca="1" si="481"/>
        <v>0</v>
      </c>
      <c r="W349" s="1346">
        <f t="shared" ca="1" si="482"/>
        <v>0</v>
      </c>
      <c r="X349" s="226"/>
      <c r="Y349" s="226"/>
      <c r="Z349" s="226"/>
    </row>
    <row r="350" spans="1:26" hidden="1" outlineLevel="1">
      <c r="A350" s="223">
        <v>7</v>
      </c>
      <c r="B350" s="210" t="str">
        <f t="shared" ca="1" si="483"/>
        <v>Depreciated Net Capex 2006-07</v>
      </c>
      <c r="C350" s="1349"/>
      <c r="D350" s="1349"/>
      <c r="E350" s="1349"/>
      <c r="F350" s="1349"/>
      <c r="G350" s="1349"/>
      <c r="H350" s="1349"/>
      <c r="I350" s="1350"/>
      <c r="J350" s="1351">
        <f>(J338*((1+J$11)^0.5)/J$10)</f>
        <v>0</v>
      </c>
      <c r="K350" s="1346">
        <f ca="1">IF(J374="n/a",J350,IFERROR(IF((OFFSET($C350,0,$A350))&lt;0,
MIN(0,J350-(OFFSET($C350,0,$A350)/(OFFSET($C345,-$A349,$A350)))),
MAX(0,J350-(OFFSET($C350,0,$A350)/(OFFSET($C345,-$A349,$A350))))),0))</f>
        <v>0</v>
      </c>
      <c r="L350" s="1346">
        <f t="shared" ca="1" si="471"/>
        <v>0</v>
      </c>
      <c r="M350" s="1346">
        <f t="shared" ca="1" si="472"/>
        <v>0</v>
      </c>
      <c r="N350" s="1346">
        <f t="shared" ca="1" si="473"/>
        <v>0</v>
      </c>
      <c r="O350" s="1346">
        <f t="shared" ca="1" si="474"/>
        <v>0</v>
      </c>
      <c r="P350" s="1346">
        <f t="shared" ca="1" si="475"/>
        <v>0</v>
      </c>
      <c r="Q350" s="1346">
        <f t="shared" ca="1" si="476"/>
        <v>0</v>
      </c>
      <c r="R350" s="1346">
        <f t="shared" ca="1" si="477"/>
        <v>0</v>
      </c>
      <c r="S350" s="1346">
        <f t="shared" ca="1" si="478"/>
        <v>0</v>
      </c>
      <c r="T350" s="1346">
        <f t="shared" ca="1" si="479"/>
        <v>0</v>
      </c>
      <c r="U350" s="1346">
        <f t="shared" ca="1" si="480"/>
        <v>0</v>
      </c>
      <c r="V350" s="1346">
        <f t="shared" ca="1" si="481"/>
        <v>0</v>
      </c>
      <c r="W350" s="1346">
        <f t="shared" ca="1" si="482"/>
        <v>0</v>
      </c>
      <c r="X350" s="226"/>
      <c r="Y350" s="226"/>
      <c r="Z350" s="226"/>
    </row>
    <row r="351" spans="1:26" hidden="1" outlineLevel="1">
      <c r="A351" s="223">
        <v>8</v>
      </c>
      <c r="B351" s="210" t="str">
        <f t="shared" ca="1" si="483"/>
        <v>Depreciated Net Capex 2007-08</v>
      </c>
      <c r="C351" s="1349"/>
      <c r="D351" s="1349"/>
      <c r="E351" s="1349"/>
      <c r="F351" s="1349"/>
      <c r="G351" s="1349"/>
      <c r="H351" s="1349"/>
      <c r="I351" s="1349"/>
      <c r="J351" s="1350"/>
      <c r="K351" s="1351">
        <f>(K338*((1+K$11)^0.5)/K$10)</f>
        <v>0</v>
      </c>
      <c r="L351" s="1346">
        <f ca="1">IF(K375="n/a",K351,IFERROR(IF((OFFSET($C351,0,$A351))&lt;0,
MIN(0,K351-(OFFSET($C351,0,$A351)/(OFFSET($C346,-$A350,$A351)))),
MAX(0,K351-(OFFSET($C351,0,$A351)/(OFFSET($C346,-$A350,$A351))))),0))</f>
        <v>0</v>
      </c>
      <c r="M351" s="1346">
        <f t="shared" ca="1" si="472"/>
        <v>0</v>
      </c>
      <c r="N351" s="1346">
        <f t="shared" ca="1" si="473"/>
        <v>0</v>
      </c>
      <c r="O351" s="1346">
        <f t="shared" ca="1" si="474"/>
        <v>0</v>
      </c>
      <c r="P351" s="1346">
        <f t="shared" ca="1" si="475"/>
        <v>0</v>
      </c>
      <c r="Q351" s="1346">
        <f t="shared" ca="1" si="476"/>
        <v>0</v>
      </c>
      <c r="R351" s="1346">
        <f t="shared" ca="1" si="477"/>
        <v>0</v>
      </c>
      <c r="S351" s="1346">
        <f t="shared" ca="1" si="478"/>
        <v>0</v>
      </c>
      <c r="T351" s="1346">
        <f t="shared" ca="1" si="479"/>
        <v>0</v>
      </c>
      <c r="U351" s="1346">
        <f t="shared" ca="1" si="480"/>
        <v>0</v>
      </c>
      <c r="V351" s="1346">
        <f t="shared" ca="1" si="481"/>
        <v>0</v>
      </c>
      <c r="W351" s="1346">
        <f t="shared" ca="1" si="482"/>
        <v>0</v>
      </c>
      <c r="X351" s="226"/>
      <c r="Y351" s="226"/>
      <c r="Z351" s="226"/>
    </row>
    <row r="352" spans="1:26" hidden="1" outlineLevel="1">
      <c r="A352" s="223">
        <v>9</v>
      </c>
      <c r="B352" s="210" t="str">
        <f t="shared" ca="1" si="483"/>
        <v>Depreciated Net Capex 2008-09</v>
      </c>
      <c r="C352" s="1349"/>
      <c r="D352" s="1349"/>
      <c r="E352" s="1349"/>
      <c r="F352" s="1349"/>
      <c r="G352" s="1349"/>
      <c r="H352" s="1349"/>
      <c r="I352" s="1349"/>
      <c r="J352" s="1349"/>
      <c r="K352" s="1350"/>
      <c r="L352" s="1351">
        <f>(L338*((1+L$11)^0.5)/L$10)</f>
        <v>0</v>
      </c>
      <c r="M352" s="1346">
        <f ca="1">IF(L376="n/a",L352,IFERROR(IF((OFFSET($C352,0,$A352))&lt;0,
MIN(0,L352-(OFFSET($C352,0,$A352)/(OFFSET($C347,-$A351,$A352)))),
MAX(0,L352-(OFFSET($C352,0,$A352)/(OFFSET($C347,-$A351,$A352))))),0))</f>
        <v>0</v>
      </c>
      <c r="N352" s="1346">
        <f t="shared" ca="1" si="473"/>
        <v>0</v>
      </c>
      <c r="O352" s="1346">
        <f t="shared" ca="1" si="474"/>
        <v>0</v>
      </c>
      <c r="P352" s="1346">
        <f t="shared" ca="1" si="475"/>
        <v>0</v>
      </c>
      <c r="Q352" s="1346">
        <f t="shared" ca="1" si="476"/>
        <v>0</v>
      </c>
      <c r="R352" s="1346">
        <f t="shared" ca="1" si="477"/>
        <v>0</v>
      </c>
      <c r="S352" s="1346">
        <f t="shared" ca="1" si="478"/>
        <v>0</v>
      </c>
      <c r="T352" s="1346">
        <f t="shared" ca="1" si="479"/>
        <v>0</v>
      </c>
      <c r="U352" s="1346">
        <f t="shared" ca="1" si="480"/>
        <v>0</v>
      </c>
      <c r="V352" s="1346">
        <f t="shared" ca="1" si="481"/>
        <v>0</v>
      </c>
      <c r="W352" s="1346">
        <f t="shared" ca="1" si="482"/>
        <v>0</v>
      </c>
      <c r="X352" s="226"/>
      <c r="Y352" s="226"/>
      <c r="Z352" s="226"/>
    </row>
    <row r="353" spans="1:26" hidden="1" outlineLevel="1">
      <c r="A353" s="223">
        <v>10</v>
      </c>
      <c r="B353" s="210" t="str">
        <f t="shared" ca="1" si="483"/>
        <v>Depreciated Net Capex 2009-10</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2010-11</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2011-12</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2012-13</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2013-14</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2014-15</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2015-16</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2016-17</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2017-18</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2018-19</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2019-20</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2000-01</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2001-02</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2002-03</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2003-04</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2004-05</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2005-06</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2006-07</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2007-08</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2008-09</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2009-10</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2010-11</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2011-12</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2012-13</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2013-14</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2014-15</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2015-16</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2016-17</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2017-18</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2018-19</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2019-20</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0</v>
      </c>
      <c r="F389" s="1354">
        <f t="shared" ca="1" si="524"/>
        <v>0</v>
      </c>
      <c r="G389" s="1354">
        <f t="shared" ca="1" si="524"/>
        <v>0</v>
      </c>
      <c r="H389" s="1354">
        <f t="shared" ca="1" si="524"/>
        <v>0</v>
      </c>
      <c r="I389" s="1354">
        <f t="shared" ca="1" si="524"/>
        <v>0</v>
      </c>
      <c r="J389" s="1354">
        <f t="shared" ca="1" si="524"/>
        <v>0</v>
      </c>
      <c r="K389" s="1354">
        <f t="shared" ca="1" si="524"/>
        <v>0</v>
      </c>
      <c r="L389" s="1354">
        <f t="shared" ca="1" si="524"/>
        <v>0</v>
      </c>
      <c r="M389" s="1354">
        <f t="shared" ca="1" si="524"/>
        <v>0</v>
      </c>
      <c r="N389" s="1354">
        <f t="shared" ca="1" si="524"/>
        <v>0</v>
      </c>
      <c r="O389" s="1354">
        <f t="shared" ca="1" si="524"/>
        <v>0</v>
      </c>
      <c r="P389" s="1354">
        <f t="shared" ca="1" si="524"/>
        <v>0</v>
      </c>
      <c r="Q389" s="1354">
        <f t="shared" ca="1" si="524"/>
        <v>0</v>
      </c>
      <c r="R389" s="1354">
        <f t="shared" ca="1" si="524"/>
        <v>0</v>
      </c>
      <c r="S389" s="1354">
        <f t="shared" ca="1" si="524"/>
        <v>0</v>
      </c>
      <c r="T389" s="1354">
        <f t="shared" ca="1" si="524"/>
        <v>0</v>
      </c>
      <c r="U389" s="1354">
        <f t="shared" ca="1" si="524"/>
        <v>0</v>
      </c>
      <c r="V389" s="1354">
        <f t="shared" ca="1" si="524"/>
        <v>0</v>
      </c>
      <c r="W389" s="1354">
        <f t="shared" ca="1" si="524"/>
        <v>0</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0</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0</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2000-01</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2001-02</v>
      </c>
      <c r="C399" s="1349"/>
      <c r="D399" s="1350"/>
      <c r="E399" s="1348">
        <f>(E392*((1+E$11)^0.5)/E$10)</f>
        <v>0</v>
      </c>
      <c r="F399" s="1346">
        <f ca="1">IF(E423="n/a",E399,IFERROR(IF((OFFSET($C399,0,$A399))&lt;0,
MIN(0,E399-(OFFSET($C399,0,$A399)/(OFFSET($C394,-$A398,$A399)))),
MAX(0,E399-(OFFSET($C399,0,$A399)/(OFFSET($C394,-$A398,$A399))))),0))</f>
        <v>0</v>
      </c>
      <c r="G399" s="1346">
        <f t="shared" ca="1" si="546"/>
        <v>0</v>
      </c>
      <c r="H399" s="1346">
        <f t="shared" ca="1" si="547"/>
        <v>0</v>
      </c>
      <c r="I399" s="1346">
        <f t="shared" ca="1" si="548"/>
        <v>0</v>
      </c>
      <c r="J399" s="1346">
        <f t="shared" ca="1" si="549"/>
        <v>0</v>
      </c>
      <c r="K399" s="1346">
        <f t="shared" ca="1" si="550"/>
        <v>0</v>
      </c>
      <c r="L399" s="1346">
        <f t="shared" ca="1" si="551"/>
        <v>0</v>
      </c>
      <c r="M399" s="1346">
        <f t="shared" ca="1" si="552"/>
        <v>0</v>
      </c>
      <c r="N399" s="1346">
        <f t="shared" ca="1" si="553"/>
        <v>0</v>
      </c>
      <c r="O399" s="1346">
        <f t="shared" ca="1" si="554"/>
        <v>0</v>
      </c>
      <c r="P399" s="1346">
        <f t="shared" ca="1" si="555"/>
        <v>0</v>
      </c>
      <c r="Q399" s="1346">
        <f t="shared" ca="1" si="556"/>
        <v>0</v>
      </c>
      <c r="R399" s="1346">
        <f t="shared" ca="1" si="557"/>
        <v>0</v>
      </c>
      <c r="S399" s="1346">
        <f t="shared" ca="1" si="558"/>
        <v>0</v>
      </c>
      <c r="T399" s="1346">
        <f t="shared" ca="1" si="559"/>
        <v>0</v>
      </c>
      <c r="U399" s="1346">
        <f t="shared" ca="1" si="560"/>
        <v>0</v>
      </c>
      <c r="V399" s="1346">
        <f t="shared" ca="1" si="561"/>
        <v>0</v>
      </c>
      <c r="W399" s="1346">
        <f t="shared" ca="1" si="562"/>
        <v>0</v>
      </c>
      <c r="X399" s="226"/>
    </row>
    <row r="400" spans="1:25" hidden="1" outlineLevel="1">
      <c r="A400" s="223">
        <v>3</v>
      </c>
      <c r="B400" s="210" t="str">
        <f t="shared" ca="1" si="563"/>
        <v>Depreciated Net Capex 2002-03</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2003-04</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2004-05</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2005-06</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2006-07</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2007-08</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2008-09</v>
      </c>
      <c r="C406" s="1349"/>
      <c r="D406" s="1349"/>
      <c r="E406" s="1349"/>
      <c r="F406" s="1349"/>
      <c r="G406" s="1349"/>
      <c r="H406" s="1349"/>
      <c r="I406" s="1349"/>
      <c r="J406" s="1349"/>
      <c r="K406" s="1350"/>
      <c r="L406" s="1351">
        <f>(L392*((1+L$11)^0.5)/L$10)</f>
        <v>0</v>
      </c>
      <c r="M406" s="1346">
        <f ca="1">IF(L430="n/a",L406,IFERROR(IF((OFFSET($C406,0,$A406))&lt;0,
MIN(0,L406-(OFFSET($C406,0,$A406)/(OFFSET($C401,-$A405,$A406)))),
MAX(0,L406-(OFFSET($C406,0,$A406)/(OFFSET($C401,-$A405,$A406))))),0))</f>
        <v>0</v>
      </c>
      <c r="N406" s="1346">
        <f t="shared" ca="1" si="553"/>
        <v>0</v>
      </c>
      <c r="O406" s="1346">
        <f t="shared" ca="1" si="554"/>
        <v>0</v>
      </c>
      <c r="P406" s="1346">
        <f t="shared" ca="1" si="555"/>
        <v>0</v>
      </c>
      <c r="Q406" s="1346">
        <f t="shared" ca="1" si="556"/>
        <v>0</v>
      </c>
      <c r="R406" s="1346">
        <f t="shared" ca="1" si="557"/>
        <v>0</v>
      </c>
      <c r="S406" s="1346">
        <f t="shared" ca="1" si="558"/>
        <v>0</v>
      </c>
      <c r="T406" s="1346">
        <f t="shared" ca="1" si="559"/>
        <v>0</v>
      </c>
      <c r="U406" s="1346">
        <f t="shared" ca="1" si="560"/>
        <v>0</v>
      </c>
      <c r="V406" s="1346">
        <f t="shared" ca="1" si="561"/>
        <v>0</v>
      </c>
      <c r="W406" s="1346">
        <f t="shared" ca="1" si="562"/>
        <v>0</v>
      </c>
      <c r="X406" s="226"/>
      <c r="Y406" s="226"/>
      <c r="Z406" s="226"/>
    </row>
    <row r="407" spans="1:26" hidden="1" outlineLevel="1">
      <c r="A407" s="223">
        <v>10</v>
      </c>
      <c r="B407" s="210" t="str">
        <f t="shared" ca="1" si="563"/>
        <v>Depreciated Net Capex 2009-10</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2010-11</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2011-12</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2012-13</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2013-14</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2014-15</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2015-16</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2016-17</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2017-18</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2018-19</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2019-20</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2000-01</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2001-02</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2002-03</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2003-04</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2004-05</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2005-06</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2006-07</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2007-08</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2008-09</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2009-10</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2010-11</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2011-12</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2012-13</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2013-14</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2014-15</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2015-16</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2016-17</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2017-18</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2018-19</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2019-20</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0</v>
      </c>
      <c r="E446" s="1342">
        <f>IF(LEFT(E$6,4)&lt;LEFT('RFM input'!$G$60,4),"enter input",IF(LEFT(E$6,4)&gt;LEFT('RFM input'!$Q$60,4),0,
INDEX('RFM input'!$G$223:$Q$272,$A446,MATCH(E$6,'RFM input'!$G$222:$Q$222,0))
-INDEX('RFM input'!$G$277:$Q$326,$A446,MATCH(E$6,'RFM input'!$G$222:$Q$222,0))))</f>
        <v>0</v>
      </c>
      <c r="F446" s="1342">
        <f>IF(LEFT(F$6,4)&lt;LEFT('RFM input'!$G$60,4),"enter input",IF(LEFT(F$6,4)&gt;LEFT('RFM input'!$Q$60,4),0,
INDEX('RFM input'!$G$223:$Q$272,$A446,MATCH(F$6,'RFM input'!$G$222:$Q$222,0))
-INDEX('RFM input'!$G$277:$Q$326,$A446,MATCH(F$6,'RFM input'!$G$222:$Q$222,0))))</f>
        <v>0</v>
      </c>
      <c r="G446" s="1342">
        <f>IF(LEFT(G$6,4)&lt;LEFT('RFM input'!$G$60,4),"enter input",IF(LEFT(G$6,4)&gt;LEFT('RFM input'!$Q$60,4),0,
INDEX('RFM input'!$G$223:$Q$272,$A446,MATCH(G$6,'RFM input'!$G$222:$Q$222,0))
-INDEX('RFM input'!$G$277:$Q$326,$A446,MATCH(G$6,'RFM input'!$G$222:$Q$222,0))))</f>
        <v>0</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v>
      </c>
      <c r="J446" s="1342">
        <f>IF(LEFT(J$6,4)&lt;LEFT('RFM input'!$G$60,4),"enter input",IF(LEFT(J$6,4)&gt;LEFT('RFM input'!$Q$60,4),0,
INDEX('RFM input'!$G$223:$Q$272,$A446,MATCH(J$6,'RFM input'!$G$222:$Q$222,0))
-INDEX('RFM input'!$G$277:$Q$326,$A446,MATCH(J$6,'RFM input'!$G$222:$Q$222,0))))</f>
        <v>0</v>
      </c>
      <c r="K446" s="1342">
        <f>IF(LEFT(K$6,4)&lt;LEFT('RFM input'!$G$60,4),"enter input",IF(LEFT(K$6,4)&gt;LEFT('RFM input'!$Q$60,4),0,
INDEX('RFM input'!$G$223:$Q$272,$A446,MATCH(K$6,'RFM input'!$G$222:$Q$222,0))
-INDEX('RFM input'!$G$277:$Q$326,$A446,MATCH(K$6,'RFM input'!$G$222:$Q$222,0))))</f>
        <v>0</v>
      </c>
      <c r="L446" s="1342">
        <f>IF(LEFT(L$6,4)&lt;LEFT('RFM input'!$G$60,4),"enter input",IF(LEFT(L$6,4)&gt;LEFT('RFM input'!$Q$60,4),0,
INDEX('RFM input'!$G$223:$Q$272,$A446,MATCH(L$6,'RFM input'!$G$222:$Q$222,0))
-INDEX('RFM input'!$G$277:$Q$326,$A446,MATCH(L$6,'RFM input'!$G$222:$Q$222,0))))</f>
        <v>0</v>
      </c>
      <c r="M446" s="1342">
        <f>IF(LEFT(M$6,4)&lt;LEFT('RFM input'!$G$60,4),"enter input",IF(LEFT(M$6,4)&gt;LEFT('RFM input'!$Q$60,4),0,
INDEX('RFM input'!$G$223:$Q$272,$A446,MATCH(M$6,'RFM input'!$G$222:$Q$222,0))
-INDEX('RFM input'!$G$277:$Q$326,$A446,MATCH(M$6,'RFM input'!$G$222:$Q$222,0))))</f>
        <v>0</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2000-01</v>
      </c>
      <c r="C452" s="1347"/>
      <c r="D452" s="1348">
        <f>(D446*((1+D$11)^0.5)/D$10)</f>
        <v>0</v>
      </c>
      <c r="E452" s="1346">
        <f ca="1">IF(D476="n/a",D452,IFERROR(IF((OFFSET($C452,0,$A452))&lt;0,
MIN(0,D452-(OFFSET($C452,0,$A452)/(OFFSET($C447,-$A451,$A452)))),
MAX(0,D452-(OFFSET($C452,0,$A452)/(OFFSET($C447,-$A451,$A452))))),0))</f>
        <v>0</v>
      </c>
      <c r="F452" s="1346">
        <f t="shared" ca="1" si="625"/>
        <v>0</v>
      </c>
      <c r="G452" s="1346">
        <f t="shared" ca="1" si="626"/>
        <v>0</v>
      </c>
      <c r="H452" s="1346">
        <f t="shared" ca="1" si="627"/>
        <v>0</v>
      </c>
      <c r="I452" s="1346">
        <f t="shared" ca="1" si="628"/>
        <v>0</v>
      </c>
      <c r="J452" s="1346">
        <f t="shared" ca="1" si="629"/>
        <v>0</v>
      </c>
      <c r="K452" s="1346">
        <f t="shared" ca="1" si="630"/>
        <v>0</v>
      </c>
      <c r="L452" s="1346">
        <f t="shared" ca="1" si="631"/>
        <v>0</v>
      </c>
      <c r="M452" s="1346">
        <f t="shared" ca="1" si="632"/>
        <v>0</v>
      </c>
      <c r="N452" s="1346">
        <f t="shared" ca="1" si="633"/>
        <v>0</v>
      </c>
      <c r="O452" s="1346">
        <f t="shared" ca="1" si="634"/>
        <v>0</v>
      </c>
      <c r="P452" s="1346">
        <f t="shared" ca="1" si="635"/>
        <v>0</v>
      </c>
      <c r="Q452" s="1346">
        <f t="shared" ca="1" si="636"/>
        <v>0</v>
      </c>
      <c r="R452" s="1346">
        <f t="shared" ca="1" si="637"/>
        <v>0</v>
      </c>
      <c r="S452" s="1346">
        <f t="shared" ca="1" si="638"/>
        <v>0</v>
      </c>
      <c r="T452" s="1346">
        <f t="shared" ca="1" si="639"/>
        <v>0</v>
      </c>
      <c r="U452" s="1346">
        <f t="shared" ca="1" si="640"/>
        <v>0</v>
      </c>
      <c r="V452" s="1346">
        <f t="shared" ca="1" si="641"/>
        <v>0</v>
      </c>
      <c r="W452" s="1346">
        <f t="shared" ca="1" si="642"/>
        <v>0</v>
      </c>
    </row>
    <row r="453" spans="1:26" hidden="1" outlineLevel="1">
      <c r="A453" s="223">
        <v>2</v>
      </c>
      <c r="B453" s="210" t="str">
        <f t="shared" ca="1" si="643"/>
        <v>Depreciated Net Capex 2001-02</v>
      </c>
      <c r="C453" s="1349"/>
      <c r="D453" s="1350"/>
      <c r="E453" s="1348">
        <f>(E446*((1+E$11)^0.5)/E$10)</f>
        <v>0</v>
      </c>
      <c r="F453" s="1346">
        <f ca="1">IF(E477="n/a",E453,IFERROR(IF((OFFSET($C453,0,$A453))&lt;0,
MIN(0,E453-(OFFSET($C453,0,$A453)/(OFFSET($C448,-$A452,$A453)))),
MAX(0,E453-(OFFSET($C453,0,$A453)/(OFFSET($C448,-$A452,$A453))))),0))</f>
        <v>0</v>
      </c>
      <c r="G453" s="1346">
        <f t="shared" ca="1" si="626"/>
        <v>0</v>
      </c>
      <c r="H453" s="1346">
        <f t="shared" ca="1" si="627"/>
        <v>0</v>
      </c>
      <c r="I453" s="1346">
        <f t="shared" ca="1" si="628"/>
        <v>0</v>
      </c>
      <c r="J453" s="1346">
        <f t="shared" ca="1" si="629"/>
        <v>0</v>
      </c>
      <c r="K453" s="1346">
        <f t="shared" ca="1" si="630"/>
        <v>0</v>
      </c>
      <c r="L453" s="1346">
        <f t="shared" ca="1" si="631"/>
        <v>0</v>
      </c>
      <c r="M453" s="1346">
        <f t="shared" ca="1" si="632"/>
        <v>0</v>
      </c>
      <c r="N453" s="1346">
        <f t="shared" ca="1" si="633"/>
        <v>0</v>
      </c>
      <c r="O453" s="1346">
        <f t="shared" ca="1" si="634"/>
        <v>0</v>
      </c>
      <c r="P453" s="1346">
        <f t="shared" ca="1" si="635"/>
        <v>0</v>
      </c>
      <c r="Q453" s="1346">
        <f t="shared" ca="1" si="636"/>
        <v>0</v>
      </c>
      <c r="R453" s="1346">
        <f t="shared" ca="1" si="637"/>
        <v>0</v>
      </c>
      <c r="S453" s="1346">
        <f t="shared" ca="1" si="638"/>
        <v>0</v>
      </c>
      <c r="T453" s="1346">
        <f t="shared" ca="1" si="639"/>
        <v>0</v>
      </c>
      <c r="U453" s="1346">
        <f t="shared" ca="1" si="640"/>
        <v>0</v>
      </c>
      <c r="V453" s="1346">
        <f t="shared" ca="1" si="641"/>
        <v>0</v>
      </c>
      <c r="W453" s="1346">
        <f t="shared" ca="1" si="642"/>
        <v>0</v>
      </c>
      <c r="X453" s="226"/>
    </row>
    <row r="454" spans="1:26" hidden="1" outlineLevel="1">
      <c r="A454" s="223">
        <v>3</v>
      </c>
      <c r="B454" s="210" t="str">
        <f t="shared" ca="1" si="643"/>
        <v>Depreciated Net Capex 2002-03</v>
      </c>
      <c r="C454" s="1349"/>
      <c r="D454" s="1349"/>
      <c r="E454" s="1350"/>
      <c r="F454" s="1351">
        <f>($F446*((1+F$11)^0.5)/F$10)</f>
        <v>0</v>
      </c>
      <c r="G454" s="1346">
        <f ca="1">IF(F478="n/a",F454,IFERROR(IF((OFFSET($C454,0,$A454))&lt;0,
MIN(0,F454-(OFFSET($C454,0,$A454)/(OFFSET($C449,-$A453,$A454)))),
MAX(0,F454-(OFFSET($C454,0,$A454)/(OFFSET($C449,-$A453,$A454))))),0))</f>
        <v>0</v>
      </c>
      <c r="H454" s="1346">
        <f t="shared" ca="1" si="627"/>
        <v>0</v>
      </c>
      <c r="I454" s="1346">
        <f t="shared" ca="1" si="628"/>
        <v>0</v>
      </c>
      <c r="J454" s="1346">
        <f t="shared" ca="1" si="629"/>
        <v>0</v>
      </c>
      <c r="K454" s="1346">
        <f t="shared" ca="1" si="630"/>
        <v>0</v>
      </c>
      <c r="L454" s="1346">
        <f t="shared" ca="1" si="631"/>
        <v>0</v>
      </c>
      <c r="M454" s="1346">
        <f t="shared" ca="1" si="632"/>
        <v>0</v>
      </c>
      <c r="N454" s="1346">
        <f t="shared" ca="1" si="633"/>
        <v>0</v>
      </c>
      <c r="O454" s="1346">
        <f t="shared" ca="1" si="634"/>
        <v>0</v>
      </c>
      <c r="P454" s="1346">
        <f t="shared" ca="1" si="635"/>
        <v>0</v>
      </c>
      <c r="Q454" s="1346">
        <f t="shared" ca="1" si="636"/>
        <v>0</v>
      </c>
      <c r="R454" s="1346">
        <f t="shared" ca="1" si="637"/>
        <v>0</v>
      </c>
      <c r="S454" s="1346">
        <f t="shared" ca="1" si="638"/>
        <v>0</v>
      </c>
      <c r="T454" s="1346">
        <f t="shared" ca="1" si="639"/>
        <v>0</v>
      </c>
      <c r="U454" s="1346">
        <f t="shared" ca="1" si="640"/>
        <v>0</v>
      </c>
      <c r="V454" s="1346">
        <f t="shared" ca="1" si="641"/>
        <v>0</v>
      </c>
      <c r="W454" s="1346">
        <f t="shared" ca="1" si="642"/>
        <v>0</v>
      </c>
      <c r="X454" s="226"/>
      <c r="Y454" s="226"/>
    </row>
    <row r="455" spans="1:26" hidden="1" outlineLevel="1">
      <c r="A455" s="223">
        <v>4</v>
      </c>
      <c r="B455" s="210" t="str">
        <f t="shared" ca="1" si="643"/>
        <v>Depreciated Net Capex 2003-04</v>
      </c>
      <c r="C455" s="1349"/>
      <c r="D455" s="1349"/>
      <c r="E455" s="1349"/>
      <c r="F455" s="1350"/>
      <c r="G455" s="1351">
        <f>($G446*((1+G$11)^0.5)/G$10)</f>
        <v>0</v>
      </c>
      <c r="H455" s="1346">
        <f ca="1">IF(G479="n/a",G455,IFERROR(IF((OFFSET($C455,0,$A455))&lt;0,
MIN(0,G455-(OFFSET($C455,0,$A455)/(OFFSET($C450,-$A454,$A455)))),
MAX(0,G455-(OFFSET($C455,0,$A455)/(OFFSET($C450,-$A454,$A455))))),0))</f>
        <v>0</v>
      </c>
      <c r="I455" s="1346">
        <f t="shared" ca="1" si="628"/>
        <v>0</v>
      </c>
      <c r="J455" s="1346">
        <f t="shared" ca="1" si="629"/>
        <v>0</v>
      </c>
      <c r="K455" s="1346">
        <f t="shared" ca="1" si="630"/>
        <v>0</v>
      </c>
      <c r="L455" s="1346">
        <f t="shared" ca="1" si="631"/>
        <v>0</v>
      </c>
      <c r="M455" s="1346">
        <f t="shared" ca="1" si="632"/>
        <v>0</v>
      </c>
      <c r="N455" s="1346">
        <f t="shared" ca="1" si="633"/>
        <v>0</v>
      </c>
      <c r="O455" s="1346">
        <f t="shared" ca="1" si="634"/>
        <v>0</v>
      </c>
      <c r="P455" s="1346">
        <f t="shared" ca="1" si="635"/>
        <v>0</v>
      </c>
      <c r="Q455" s="1346">
        <f t="shared" ca="1" si="636"/>
        <v>0</v>
      </c>
      <c r="R455" s="1346">
        <f t="shared" ca="1" si="637"/>
        <v>0</v>
      </c>
      <c r="S455" s="1346">
        <f t="shared" ca="1" si="638"/>
        <v>0</v>
      </c>
      <c r="T455" s="1346">
        <f t="shared" ca="1" si="639"/>
        <v>0</v>
      </c>
      <c r="U455" s="1346">
        <f t="shared" ca="1" si="640"/>
        <v>0</v>
      </c>
      <c r="V455" s="1346">
        <f t="shared" ca="1" si="641"/>
        <v>0</v>
      </c>
      <c r="W455" s="1346">
        <f t="shared" ca="1" si="642"/>
        <v>0</v>
      </c>
      <c r="X455" s="226"/>
      <c r="Y455" s="226"/>
      <c r="Z455" s="226"/>
    </row>
    <row r="456" spans="1:26" hidden="1" outlineLevel="1">
      <c r="A456" s="223">
        <v>5</v>
      </c>
      <c r="B456" s="210" t="str">
        <f t="shared" ca="1" si="643"/>
        <v>Depreciated Net Capex 2004-05</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2005-06</v>
      </c>
      <c r="C457" s="1349"/>
      <c r="D457" s="1349"/>
      <c r="E457" s="1349"/>
      <c r="F457" s="1349"/>
      <c r="G457" s="1349"/>
      <c r="H457" s="1350"/>
      <c r="I457" s="1351">
        <f>(I446*((1+I$11)^0.5)/I$10)</f>
        <v>0</v>
      </c>
      <c r="J457" s="1346">
        <f ca="1">IF(I481="n/a",I457,IFERROR(IF((OFFSET($C457,0,$A457))&lt;0,
MIN(0,I457-(OFFSET($C457,0,$A457)/(OFFSET($C452,-$A456,$A457)))),
MAX(0,I457-(OFFSET($C457,0,$A457)/(OFFSET($C452,-$A456,$A457))))),0))</f>
        <v>0</v>
      </c>
      <c r="K457" s="1346">
        <f t="shared" ca="1" si="630"/>
        <v>0</v>
      </c>
      <c r="L457" s="1346">
        <f t="shared" ca="1" si="631"/>
        <v>0</v>
      </c>
      <c r="M457" s="1346">
        <f t="shared" ca="1" si="632"/>
        <v>0</v>
      </c>
      <c r="N457" s="1346">
        <f t="shared" ca="1" si="633"/>
        <v>0</v>
      </c>
      <c r="O457" s="1346">
        <f t="shared" ca="1" si="634"/>
        <v>0</v>
      </c>
      <c r="P457" s="1346">
        <f t="shared" ca="1" si="635"/>
        <v>0</v>
      </c>
      <c r="Q457" s="1346">
        <f t="shared" ca="1" si="636"/>
        <v>0</v>
      </c>
      <c r="R457" s="1346">
        <f t="shared" ca="1" si="637"/>
        <v>0</v>
      </c>
      <c r="S457" s="1346">
        <f t="shared" ca="1" si="638"/>
        <v>0</v>
      </c>
      <c r="T457" s="1346">
        <f t="shared" ca="1" si="639"/>
        <v>0</v>
      </c>
      <c r="U457" s="1346">
        <f t="shared" ca="1" si="640"/>
        <v>0</v>
      </c>
      <c r="V457" s="1346">
        <f t="shared" ca="1" si="641"/>
        <v>0</v>
      </c>
      <c r="W457" s="1346">
        <f t="shared" ca="1" si="642"/>
        <v>0</v>
      </c>
      <c r="X457" s="226"/>
      <c r="Y457" s="226"/>
      <c r="Z457" s="226"/>
    </row>
    <row r="458" spans="1:26" hidden="1" outlineLevel="1">
      <c r="A458" s="223">
        <v>7</v>
      </c>
      <c r="B458" s="210" t="str">
        <f t="shared" ca="1" si="643"/>
        <v>Depreciated Net Capex 2006-07</v>
      </c>
      <c r="C458" s="1349"/>
      <c r="D458" s="1349"/>
      <c r="E458" s="1349"/>
      <c r="F458" s="1349"/>
      <c r="G458" s="1349"/>
      <c r="H458" s="1349"/>
      <c r="I458" s="1350"/>
      <c r="J458" s="1351">
        <f>(J446*((1+J$11)^0.5)/J$10)</f>
        <v>0</v>
      </c>
      <c r="K458" s="1346">
        <f ca="1">IF(J482="n/a",J458,IFERROR(IF((OFFSET($C458,0,$A458))&lt;0,
MIN(0,J458-(OFFSET($C458,0,$A458)/(OFFSET($C453,-$A457,$A458)))),
MAX(0,J458-(OFFSET($C458,0,$A458)/(OFFSET($C453,-$A457,$A458))))),0))</f>
        <v>0</v>
      </c>
      <c r="L458" s="1346">
        <f t="shared" ca="1" si="631"/>
        <v>0</v>
      </c>
      <c r="M458" s="1346">
        <f t="shared" ca="1" si="632"/>
        <v>0</v>
      </c>
      <c r="N458" s="1346">
        <f t="shared" ca="1" si="633"/>
        <v>0</v>
      </c>
      <c r="O458" s="1346">
        <f t="shared" ca="1" si="634"/>
        <v>0</v>
      </c>
      <c r="P458" s="1346">
        <f t="shared" ca="1" si="635"/>
        <v>0</v>
      </c>
      <c r="Q458" s="1346">
        <f t="shared" ca="1" si="636"/>
        <v>0</v>
      </c>
      <c r="R458" s="1346">
        <f t="shared" ca="1" si="637"/>
        <v>0</v>
      </c>
      <c r="S458" s="1346">
        <f t="shared" ca="1" si="638"/>
        <v>0</v>
      </c>
      <c r="T458" s="1346">
        <f t="shared" ca="1" si="639"/>
        <v>0</v>
      </c>
      <c r="U458" s="1346">
        <f t="shared" ca="1" si="640"/>
        <v>0</v>
      </c>
      <c r="V458" s="1346">
        <f t="shared" ca="1" si="641"/>
        <v>0</v>
      </c>
      <c r="W458" s="1346">
        <f t="shared" ca="1" si="642"/>
        <v>0</v>
      </c>
      <c r="X458" s="226"/>
      <c r="Y458" s="226"/>
      <c r="Z458" s="226"/>
    </row>
    <row r="459" spans="1:26" hidden="1" outlineLevel="1">
      <c r="A459" s="223">
        <v>8</v>
      </c>
      <c r="B459" s="210" t="str">
        <f t="shared" ca="1" si="643"/>
        <v>Depreciated Net Capex 2007-08</v>
      </c>
      <c r="C459" s="1349"/>
      <c r="D459" s="1349"/>
      <c r="E459" s="1349"/>
      <c r="F459" s="1349"/>
      <c r="G459" s="1349"/>
      <c r="H459" s="1349"/>
      <c r="I459" s="1349"/>
      <c r="J459" s="1350"/>
      <c r="K459" s="1351">
        <f>(K446*((1+K$11)^0.5)/K$10)</f>
        <v>0</v>
      </c>
      <c r="L459" s="1346">
        <f ca="1">IF(K483="n/a",K459,IFERROR(IF((OFFSET($C459,0,$A459))&lt;0,
MIN(0,K459-(OFFSET($C459,0,$A459)/(OFFSET($C454,-$A458,$A459)))),
MAX(0,K459-(OFFSET($C459,0,$A459)/(OFFSET($C454,-$A458,$A459))))),0))</f>
        <v>0</v>
      </c>
      <c r="M459" s="1346">
        <f t="shared" ca="1" si="632"/>
        <v>0</v>
      </c>
      <c r="N459" s="1346">
        <f t="shared" ca="1" si="633"/>
        <v>0</v>
      </c>
      <c r="O459" s="1346">
        <f t="shared" ca="1" si="634"/>
        <v>0</v>
      </c>
      <c r="P459" s="1346">
        <f t="shared" ca="1" si="635"/>
        <v>0</v>
      </c>
      <c r="Q459" s="1346">
        <f t="shared" ca="1" si="636"/>
        <v>0</v>
      </c>
      <c r="R459" s="1346">
        <f t="shared" ca="1" si="637"/>
        <v>0</v>
      </c>
      <c r="S459" s="1346">
        <f t="shared" ca="1" si="638"/>
        <v>0</v>
      </c>
      <c r="T459" s="1346">
        <f t="shared" ca="1" si="639"/>
        <v>0</v>
      </c>
      <c r="U459" s="1346">
        <f t="shared" ca="1" si="640"/>
        <v>0</v>
      </c>
      <c r="V459" s="1346">
        <f t="shared" ca="1" si="641"/>
        <v>0</v>
      </c>
      <c r="W459" s="1346">
        <f t="shared" ca="1" si="642"/>
        <v>0</v>
      </c>
      <c r="X459" s="226"/>
      <c r="Y459" s="226"/>
      <c r="Z459" s="226"/>
    </row>
    <row r="460" spans="1:26" hidden="1" outlineLevel="1">
      <c r="A460" s="223">
        <v>9</v>
      </c>
      <c r="B460" s="210" t="str">
        <f t="shared" ca="1" si="643"/>
        <v>Depreciated Net Capex 2008-09</v>
      </c>
      <c r="C460" s="1349"/>
      <c r="D460" s="1349"/>
      <c r="E460" s="1349"/>
      <c r="F460" s="1349"/>
      <c r="G460" s="1349"/>
      <c r="H460" s="1349"/>
      <c r="I460" s="1349"/>
      <c r="J460" s="1349"/>
      <c r="K460" s="1350"/>
      <c r="L460" s="1351">
        <f>(L446*((1+L$11)^0.5)/L$10)</f>
        <v>0</v>
      </c>
      <c r="M460" s="1346">
        <f ca="1">IF(L484="n/a",L460,IFERROR(IF((OFFSET($C460,0,$A460))&lt;0,
MIN(0,L460-(OFFSET($C460,0,$A460)/(OFFSET($C455,-$A459,$A460)))),
MAX(0,L460-(OFFSET($C460,0,$A460)/(OFFSET($C455,-$A459,$A460))))),0))</f>
        <v>0</v>
      </c>
      <c r="N460" s="1346">
        <f t="shared" ca="1" si="633"/>
        <v>0</v>
      </c>
      <c r="O460" s="1346">
        <f t="shared" ca="1" si="634"/>
        <v>0</v>
      </c>
      <c r="P460" s="1346">
        <f t="shared" ca="1" si="635"/>
        <v>0</v>
      </c>
      <c r="Q460" s="1346">
        <f t="shared" ca="1" si="636"/>
        <v>0</v>
      </c>
      <c r="R460" s="1346">
        <f t="shared" ca="1" si="637"/>
        <v>0</v>
      </c>
      <c r="S460" s="1346">
        <f t="shared" ca="1" si="638"/>
        <v>0</v>
      </c>
      <c r="T460" s="1346">
        <f t="shared" ca="1" si="639"/>
        <v>0</v>
      </c>
      <c r="U460" s="1346">
        <f t="shared" ca="1" si="640"/>
        <v>0</v>
      </c>
      <c r="V460" s="1346">
        <f t="shared" ca="1" si="641"/>
        <v>0</v>
      </c>
      <c r="W460" s="1346">
        <f t="shared" ca="1" si="642"/>
        <v>0</v>
      </c>
      <c r="X460" s="226"/>
      <c r="Y460" s="226"/>
      <c r="Z460" s="226"/>
    </row>
    <row r="461" spans="1:26" hidden="1" outlineLevel="1">
      <c r="A461" s="223">
        <v>10</v>
      </c>
      <c r="B461" s="210" t="str">
        <f t="shared" ca="1" si="643"/>
        <v>Depreciated Net Capex 2009-10</v>
      </c>
      <c r="C461" s="1349"/>
      <c r="D461" s="1349"/>
      <c r="E461" s="1349"/>
      <c r="F461" s="1349"/>
      <c r="G461" s="1349"/>
      <c r="H461" s="1349"/>
      <c r="I461" s="1349"/>
      <c r="J461" s="1349"/>
      <c r="K461" s="1349"/>
      <c r="L461" s="1350"/>
      <c r="M461" s="1351">
        <f>(M446*((1+M$11)^0.5)/M$10)</f>
        <v>0</v>
      </c>
      <c r="N461" s="1346">
        <f ca="1">IF(M485="n/a",M461,IFERROR(IF((OFFSET($C461,0,$A461))&lt;0,
MIN(0,M461-(OFFSET($C461,0,$A461)/(OFFSET($C456,-$A460,$A461)))),
MAX(0,M461-(OFFSET($C461,0,$A461)/(OFFSET($C456,-$A460,$A461))))),0))</f>
        <v>0</v>
      </c>
      <c r="O461" s="1346">
        <f t="shared" ca="1" si="634"/>
        <v>0</v>
      </c>
      <c r="P461" s="1346">
        <f t="shared" ca="1" si="635"/>
        <v>0</v>
      </c>
      <c r="Q461" s="1346">
        <f t="shared" ca="1" si="636"/>
        <v>0</v>
      </c>
      <c r="R461" s="1346">
        <f t="shared" ca="1" si="637"/>
        <v>0</v>
      </c>
      <c r="S461" s="1346">
        <f t="shared" ca="1" si="638"/>
        <v>0</v>
      </c>
      <c r="T461" s="1346">
        <f t="shared" ca="1" si="639"/>
        <v>0</v>
      </c>
      <c r="U461" s="1346">
        <f t="shared" ca="1" si="640"/>
        <v>0</v>
      </c>
      <c r="V461" s="1346">
        <f t="shared" ca="1" si="641"/>
        <v>0</v>
      </c>
      <c r="W461" s="1346">
        <f t="shared" ca="1" si="642"/>
        <v>0</v>
      </c>
      <c r="X461" s="226"/>
      <c r="Y461" s="226"/>
      <c r="Z461" s="226"/>
    </row>
    <row r="462" spans="1:26" hidden="1" outlineLevel="1">
      <c r="A462" s="223">
        <v>11</v>
      </c>
      <c r="B462" s="210" t="str">
        <f t="shared" ca="1" si="643"/>
        <v>Depreciated Net Capex 2010-11</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2011-12</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2012-13</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2013-14</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2014-15</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2015-16</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2016-17</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2017-18</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2018-19</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2019-20</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2000-01</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2001-02</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2002-03</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2003-04</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2004-05</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2005-06</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2006-07</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2007-08</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2008-09</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2009-10</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2010-11</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2011-12</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2012-13</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2013-14</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2014-15</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2015-16</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2016-17</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2017-18</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2018-19</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2019-20</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0</v>
      </c>
      <c r="E497" s="1354">
        <f t="shared" ref="E497:W497" ca="1" si="684">(IF(OR($C447&lt;&gt;"n/a",E447&lt;&gt;"n/a"),IF(SUM(E450:E472)=0,0,IF((SUMPRODUCT(E450:E472,E474:E496)/SUM(E450:E472))&lt;0,1,(SUMPRODUCT(E450:E472,E474:E496)/SUM(E450:E472)))),"n/a"))</f>
        <v>0</v>
      </c>
      <c r="F497" s="1354">
        <f t="shared" ca="1" si="684"/>
        <v>0</v>
      </c>
      <c r="G497" s="1354">
        <f t="shared" ca="1" si="684"/>
        <v>0</v>
      </c>
      <c r="H497" s="1354">
        <f t="shared" ca="1" si="684"/>
        <v>0</v>
      </c>
      <c r="I497" s="1354">
        <f t="shared" ca="1" si="684"/>
        <v>0</v>
      </c>
      <c r="J497" s="1354">
        <f t="shared" ca="1" si="684"/>
        <v>0</v>
      </c>
      <c r="K497" s="1354">
        <f t="shared" ca="1" si="684"/>
        <v>0</v>
      </c>
      <c r="L497" s="1354">
        <f t="shared" ca="1" si="684"/>
        <v>0</v>
      </c>
      <c r="M497" s="1354">
        <f t="shared" ca="1" si="684"/>
        <v>0</v>
      </c>
      <c r="N497" s="1354">
        <f t="shared" ca="1" si="684"/>
        <v>0</v>
      </c>
      <c r="O497" s="1354">
        <f t="shared" ca="1" si="684"/>
        <v>0</v>
      </c>
      <c r="P497" s="1354">
        <f t="shared" ca="1" si="684"/>
        <v>0</v>
      </c>
      <c r="Q497" s="1354">
        <f t="shared" ca="1" si="684"/>
        <v>0</v>
      </c>
      <c r="R497" s="1354">
        <f t="shared" ca="1" si="684"/>
        <v>0</v>
      </c>
      <c r="S497" s="1354">
        <f t="shared" ca="1" si="684"/>
        <v>0</v>
      </c>
      <c r="T497" s="1354">
        <f t="shared" ca="1" si="684"/>
        <v>0</v>
      </c>
      <c r="U497" s="1354">
        <f t="shared" ca="1" si="684"/>
        <v>0</v>
      </c>
      <c r="V497" s="1354">
        <f t="shared" ca="1" si="684"/>
        <v>0</v>
      </c>
      <c r="W497" s="1354">
        <f t="shared" ca="1" si="684"/>
        <v>0</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0</v>
      </c>
      <c r="E500" s="1342">
        <f>IF(LEFT(E$6,4)&lt;LEFT('RFM input'!$G$60,4),"enter input",IF(LEFT(E$6,4)&gt;LEFT('RFM input'!$Q$60,4),0,
INDEX('RFM input'!$G$223:$Q$272,$A500,MATCH(E$6,'RFM input'!$G$222:$Q$222,0))
-INDEX('RFM input'!$G$277:$Q$326,$A500,MATCH(E$6,'RFM input'!$G$222:$Q$222,0))))</f>
        <v>0</v>
      </c>
      <c r="F500" s="1342">
        <f>IF(LEFT(F$6,4)&lt;LEFT('RFM input'!$G$60,4),"enter input",IF(LEFT(F$6,4)&gt;LEFT('RFM input'!$Q$60,4),0,
INDEX('RFM input'!$G$223:$Q$272,$A500,MATCH(F$6,'RFM input'!$G$222:$Q$222,0))
-INDEX('RFM input'!$G$277:$Q$326,$A500,MATCH(F$6,'RFM input'!$G$222:$Q$222,0))))</f>
        <v>0</v>
      </c>
      <c r="G500" s="1342">
        <f>IF(LEFT(G$6,4)&lt;LEFT('RFM input'!$G$60,4),"enter input",IF(LEFT(G$6,4)&gt;LEFT('RFM input'!$Q$60,4),0,
INDEX('RFM input'!$G$223:$Q$272,$A500,MATCH(G$6,'RFM input'!$G$222:$Q$222,0))
-INDEX('RFM input'!$G$277:$Q$326,$A500,MATCH(G$6,'RFM input'!$G$222:$Q$222,0))))</f>
        <v>0</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0</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0</v>
      </c>
      <c r="L500" s="1342">
        <f>IF(LEFT(L$6,4)&lt;LEFT('RFM input'!$G$60,4),"enter input",IF(LEFT(L$6,4)&gt;LEFT('RFM input'!$Q$60,4),0,
INDEX('RFM input'!$G$223:$Q$272,$A500,MATCH(L$6,'RFM input'!$G$222:$Q$222,0))
-INDEX('RFM input'!$G$277:$Q$326,$A500,MATCH(L$6,'RFM input'!$G$222:$Q$222,0))))</f>
        <v>0</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2000-01</v>
      </c>
      <c r="C506" s="1347"/>
      <c r="D506" s="1348">
        <f>(D500*((1+D$11)^0.5)/D$10)</f>
        <v>0</v>
      </c>
      <c r="E506" s="1346">
        <f ca="1">IF(D530="n/a",D506,IFERROR(IF((OFFSET($C506,0,$A506))&lt;0,
MIN(0,D506-(OFFSET($C506,0,$A506)/(OFFSET($C501,-$A505,$A506)))),
MAX(0,D506-(OFFSET($C506,0,$A506)/(OFFSET($C501,-$A505,$A506))))),0))</f>
        <v>0</v>
      </c>
      <c r="F506" s="1346">
        <f t="shared" ca="1" si="705"/>
        <v>0</v>
      </c>
      <c r="G506" s="1346">
        <f t="shared" ca="1" si="706"/>
        <v>0</v>
      </c>
      <c r="H506" s="1346">
        <f t="shared" ca="1" si="707"/>
        <v>0</v>
      </c>
      <c r="I506" s="1346">
        <f t="shared" ca="1" si="708"/>
        <v>0</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2001-02</v>
      </c>
      <c r="C507" s="1349"/>
      <c r="D507" s="1350"/>
      <c r="E507" s="1348">
        <f>(E500*((1+E$11)^0.5)/E$10)</f>
        <v>0</v>
      </c>
      <c r="F507" s="1346">
        <f ca="1">IF(E531="n/a",E507,IFERROR(IF((OFFSET($C507,0,$A507))&lt;0,
MIN(0,E507-(OFFSET($C507,0,$A507)/(OFFSET($C502,-$A506,$A507)))),
MAX(0,E507-(OFFSET($C507,0,$A507)/(OFFSET($C502,-$A506,$A507))))),0))</f>
        <v>0</v>
      </c>
      <c r="G507" s="1346">
        <f t="shared" ca="1" si="706"/>
        <v>0</v>
      </c>
      <c r="H507" s="1346">
        <f t="shared" ca="1" si="707"/>
        <v>0</v>
      </c>
      <c r="I507" s="1346">
        <f t="shared" ca="1" si="708"/>
        <v>0</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2002-03</v>
      </c>
      <c r="C508" s="1349"/>
      <c r="D508" s="1349"/>
      <c r="E508" s="1350"/>
      <c r="F508" s="1351">
        <f>($F500*((1+F$11)^0.5)/F$10)</f>
        <v>0</v>
      </c>
      <c r="G508" s="1346">
        <f ca="1">IF(F532="n/a",F508,IFERROR(IF((OFFSET($C508,0,$A508))&lt;0,
MIN(0,F508-(OFFSET($C508,0,$A508)/(OFFSET($C503,-$A507,$A508)))),
MAX(0,F508-(OFFSET($C508,0,$A508)/(OFFSET($C503,-$A507,$A508))))),0))</f>
        <v>0</v>
      </c>
      <c r="H508" s="1346">
        <f t="shared" ca="1" si="707"/>
        <v>0</v>
      </c>
      <c r="I508" s="1346">
        <f t="shared" ca="1" si="708"/>
        <v>0</v>
      </c>
      <c r="J508" s="1346">
        <f t="shared" ca="1" si="709"/>
        <v>0</v>
      </c>
      <c r="K508" s="1346">
        <f t="shared" ca="1" si="710"/>
        <v>0</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2003-04</v>
      </c>
      <c r="C509" s="1349"/>
      <c r="D509" s="1349"/>
      <c r="E509" s="1349"/>
      <c r="F509" s="1350"/>
      <c r="G509" s="1351">
        <f>($G500*((1+G$11)^0.5)/G$10)</f>
        <v>0</v>
      </c>
      <c r="H509" s="1346">
        <f ca="1">IF(G533="n/a",G509,IFERROR(IF((OFFSET($C509,0,$A509))&lt;0,
MIN(0,G509-(OFFSET($C509,0,$A509)/(OFFSET($C504,-$A508,$A509)))),
MAX(0,G509-(OFFSET($C509,0,$A509)/(OFFSET($C504,-$A508,$A509))))),0))</f>
        <v>0</v>
      </c>
      <c r="I509" s="1346">
        <f t="shared" ca="1" si="708"/>
        <v>0</v>
      </c>
      <c r="J509" s="1346">
        <f t="shared" ca="1" si="709"/>
        <v>0</v>
      </c>
      <c r="K509" s="1346">
        <f t="shared" ca="1" si="710"/>
        <v>0</v>
      </c>
      <c r="L509" s="1346">
        <f t="shared" ca="1" si="711"/>
        <v>0</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2004-05</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2005-06</v>
      </c>
      <c r="C511" s="1349"/>
      <c r="D511" s="1349"/>
      <c r="E511" s="1349"/>
      <c r="F511" s="1349"/>
      <c r="G511" s="1349"/>
      <c r="H511" s="1350"/>
      <c r="I511" s="1351">
        <f>(I500*((1+I$11)^0.5)/I$10)</f>
        <v>0</v>
      </c>
      <c r="J511" s="1346">
        <f ca="1">IF(I535="n/a",I511,IFERROR(IF((OFFSET($C511,0,$A511))&lt;0,
MIN(0,I511-(OFFSET($C511,0,$A511)/(OFFSET($C506,-$A510,$A511)))),
MAX(0,I511-(OFFSET($C511,0,$A511)/(OFFSET($C506,-$A510,$A511))))),0))</f>
        <v>0</v>
      </c>
      <c r="K511" s="1346">
        <f t="shared" ca="1" si="710"/>
        <v>0</v>
      </c>
      <c r="L511" s="1346">
        <f t="shared" ca="1" si="711"/>
        <v>0</v>
      </c>
      <c r="M511" s="1346">
        <f t="shared" ca="1" si="712"/>
        <v>0</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2006-07</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2007-08</v>
      </c>
      <c r="C513" s="1349"/>
      <c r="D513" s="1349"/>
      <c r="E513" s="1349"/>
      <c r="F513" s="1349"/>
      <c r="G513" s="1349"/>
      <c r="H513" s="1349"/>
      <c r="I513" s="1349"/>
      <c r="J513" s="1350"/>
      <c r="K513" s="1351">
        <f>(K500*((1+K$11)^0.5)/K$10)</f>
        <v>0</v>
      </c>
      <c r="L513" s="1346">
        <f ca="1">IF(K537="n/a",K513,IFERROR(IF((OFFSET($C513,0,$A513))&lt;0,
MIN(0,K513-(OFFSET($C513,0,$A513)/(OFFSET($C508,-$A512,$A513)))),
MAX(0,K513-(OFFSET($C513,0,$A513)/(OFFSET($C508,-$A512,$A513))))),0))</f>
        <v>0</v>
      </c>
      <c r="M513" s="1346">
        <f t="shared" ca="1" si="712"/>
        <v>0</v>
      </c>
      <c r="N513" s="1346">
        <f t="shared" ca="1" si="713"/>
        <v>0</v>
      </c>
      <c r="O513" s="1346">
        <f t="shared" ca="1" si="714"/>
        <v>0</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2008-09</v>
      </c>
      <c r="C514" s="1349"/>
      <c r="D514" s="1349"/>
      <c r="E514" s="1349"/>
      <c r="F514" s="1349"/>
      <c r="G514" s="1349"/>
      <c r="H514" s="1349"/>
      <c r="I514" s="1349"/>
      <c r="J514" s="1349"/>
      <c r="K514" s="1350"/>
      <c r="L514" s="1351">
        <f>(L500*((1+L$11)^0.5)/L$10)</f>
        <v>0</v>
      </c>
      <c r="M514" s="1346">
        <f ca="1">IF(L538="n/a",L514,IFERROR(IF((OFFSET($C514,0,$A514))&lt;0,
MIN(0,L514-(OFFSET($C514,0,$A514)/(OFFSET($C509,-$A513,$A514)))),
MAX(0,L514-(OFFSET($C514,0,$A514)/(OFFSET($C509,-$A513,$A514))))),0))</f>
        <v>0</v>
      </c>
      <c r="N514" s="1346">
        <f t="shared" ca="1" si="713"/>
        <v>0</v>
      </c>
      <c r="O514" s="1346">
        <f t="shared" ca="1" si="714"/>
        <v>0</v>
      </c>
      <c r="P514" s="1346">
        <f t="shared" ca="1" si="715"/>
        <v>0</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2009-10</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2010-11</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2011-12</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2012-13</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2013-14</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2014-15</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2015-16</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2016-17</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2017-18</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2018-19</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2019-20</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2000-01</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2001-02</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2002-03</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2003-04</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2004-05</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2005-06</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2006-07</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2007-08</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2008-09</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2009-10</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2010-11</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2011-12</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2012-13</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2013-14</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2014-15</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2015-16</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2016-17</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2017-18</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2018-19</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2019-20</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0</v>
      </c>
      <c r="E551" s="1354">
        <f t="shared" ref="E551:W551" ca="1" si="764">(IF(OR($C501&lt;&gt;"n/a",E501&lt;&gt;"n/a"),IF(SUM(E504:E526)=0,0,IF((SUMPRODUCT(E504:E526,E528:E550)/SUM(E504:E526))&lt;0,1,(SUMPRODUCT(E504:E526,E528:E550)/SUM(E504:E526)))),"n/a"))</f>
        <v>0</v>
      </c>
      <c r="F551" s="1354">
        <f t="shared" ca="1" si="764"/>
        <v>0</v>
      </c>
      <c r="G551" s="1354">
        <f t="shared" ca="1" si="764"/>
        <v>0</v>
      </c>
      <c r="H551" s="1354">
        <f t="shared" ca="1" si="764"/>
        <v>0</v>
      </c>
      <c r="I551" s="1354">
        <f t="shared" ca="1" si="764"/>
        <v>0</v>
      </c>
      <c r="J551" s="1354">
        <f t="shared" ca="1" si="764"/>
        <v>0</v>
      </c>
      <c r="K551" s="1354">
        <f t="shared" ca="1" si="764"/>
        <v>0</v>
      </c>
      <c r="L551" s="1354">
        <f t="shared" ca="1" si="764"/>
        <v>0</v>
      </c>
      <c r="M551" s="1354">
        <f t="shared" ca="1" si="764"/>
        <v>0</v>
      </c>
      <c r="N551" s="1354">
        <f t="shared" ca="1" si="764"/>
        <v>0</v>
      </c>
      <c r="O551" s="1354">
        <f t="shared" ca="1" si="764"/>
        <v>0</v>
      </c>
      <c r="P551" s="1354">
        <f t="shared" ca="1" si="764"/>
        <v>0</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0</v>
      </c>
      <c r="D555" s="1342">
        <f>IF(LEFT(D$6,4)&lt;=LEFT('RFM input'!$G$60,4),"enter input",IF(LEFT(D$6,4)&gt;LEFT('RFM input'!$Q$60,4),0,
IF(MATCH(D$6,'RFM input'!$H$60:$Q$60,0),INDEX('RFM input'!$L$7:$L$56,$A554,1))))</f>
        <v>0</v>
      </c>
      <c r="E555" s="1342">
        <f>IF(LEFT(E$6,4)&lt;=LEFT('RFM input'!$G$60,4),"enter input",IF(LEFT(E$6,4)&gt;LEFT('RFM input'!$Q$60,4),0,
IF(MATCH(E$6,'RFM input'!$H$60:$Q$60,0),INDEX('RFM input'!$L$7:$L$56,$A554,1))))</f>
        <v>0</v>
      </c>
      <c r="F555" s="1342">
        <f>IF(LEFT(F$6,4)&lt;=LEFT('RFM input'!$G$60,4),"enter input",IF(LEFT(F$6,4)&gt;LEFT('RFM input'!$Q$60,4),0,
IF(MATCH(F$6,'RFM input'!$H$60:$Q$60,0),INDEX('RFM input'!$L$7:$L$56,$A554,1))))</f>
        <v>0</v>
      </c>
      <c r="G555" s="1342">
        <f>IF(LEFT(G$6,4)&lt;=LEFT('RFM input'!$G$60,4),"enter input",IF(LEFT(G$6,4)&gt;LEFT('RFM input'!$Q$60,4),0,
IF(MATCH(G$6,'RFM input'!$H$60:$Q$60,0),INDEX('RFM input'!$L$7:$L$56,$A554,1))))</f>
        <v>0</v>
      </c>
      <c r="H555" s="1342">
        <f>IF(LEFT(H$6,4)&lt;=LEFT('RFM input'!$G$60,4),"enter input",IF(LEFT(H$6,4)&gt;LEFT('RFM input'!$Q$60,4),0,
IF(MATCH(H$6,'RFM input'!$H$60:$Q$60,0),INDEX('RFM input'!$L$7:$L$56,$A554,1))))</f>
        <v>0</v>
      </c>
      <c r="I555" s="1342">
        <f>IF(LEFT(I$6,4)&lt;=LEFT('RFM input'!$G$60,4),"enter input",IF(LEFT(I$6,4)&gt;LEFT('RFM input'!$Q$60,4),0,
IF(MATCH(I$6,'RFM input'!$H$60:$Q$60,0),INDEX('RFM input'!$L$7:$L$56,$A554,1))))</f>
        <v>0</v>
      </c>
      <c r="J555" s="1342">
        <f>IF(LEFT(J$6,4)&lt;=LEFT('RFM input'!$G$60,4),"enter input",IF(LEFT(J$6,4)&gt;LEFT('RFM input'!$Q$60,4),0,
IF(MATCH(J$6,'RFM input'!$H$60:$Q$60,0),INDEX('RFM input'!$L$7:$L$56,$A554,1))))</f>
        <v>0</v>
      </c>
      <c r="K555" s="1342">
        <f>IF(LEFT(K$6,4)&lt;=LEFT('RFM input'!$G$60,4),"enter input",IF(LEFT(K$6,4)&gt;LEFT('RFM input'!$Q$60,4),0,
IF(MATCH(K$6,'RFM input'!$H$60:$Q$60,0),INDEX('RFM input'!$L$7:$L$56,$A554,1))))</f>
        <v>0</v>
      </c>
      <c r="L555" s="1342">
        <f>IF(LEFT(L$6,4)&lt;=LEFT('RFM input'!$G$60,4),"enter input",IF(LEFT(L$6,4)&gt;LEFT('RFM input'!$Q$60,4),0,
IF(MATCH(L$6,'RFM input'!$H$60:$Q$60,0),INDEX('RFM input'!$L$7:$L$56,$A554,1))))</f>
        <v>0</v>
      </c>
      <c r="M555" s="1342">
        <f>IF(LEFT(M$6,4)&lt;=LEFT('RFM input'!$G$60,4),"enter input",IF(LEFT(M$6,4)&gt;LEFT('RFM input'!$Q$60,4),0,
IF(MATCH(M$6,'RFM input'!$H$60:$Q$60,0),INDEX('RFM input'!$L$7:$L$56,$A554,1))))</f>
        <v>0</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2000-01</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2001-02</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2002-03</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2003-04</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2004-05</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2005-06</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2006-07</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2007-08</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2008-09</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2009-10</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2010-11</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2011-12</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2012-13</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2013-14</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2014-15</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2015-16</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2016-17</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2017-18</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2018-19</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2019-20</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0</v>
      </c>
      <c r="D583" s="1346">
        <f t="shared" ref="D583" ca="1" si="823">IF(C583="n/a","n/a",MAX(0,C583-1))</f>
        <v>0</v>
      </c>
      <c r="E583" s="1346">
        <f t="shared" ref="E583:E584" ca="1" si="824">IF(D583="n/a","n/a",MAX(0,D583-1))</f>
        <v>0</v>
      </c>
      <c r="F583" s="1346">
        <f t="shared" ref="F583:F585" ca="1" si="825">IF(E583="n/a","n/a",MAX(0,E583-1))</f>
        <v>0</v>
      </c>
      <c r="G583" s="1346">
        <f t="shared" ref="G583:G586" ca="1" si="826">IF(F583="n/a","n/a",MAX(0,F583-1))</f>
        <v>0</v>
      </c>
      <c r="H583" s="1346">
        <f t="shared" ref="H583:H587" ca="1" si="827">IF(G583="n/a","n/a",MAX(0,G583-1))</f>
        <v>0</v>
      </c>
      <c r="I583" s="1346">
        <f t="shared" ref="I583:I588" ca="1" si="828">IF(H583="n/a","n/a",MAX(0,H583-1))</f>
        <v>0</v>
      </c>
      <c r="J583" s="1346">
        <f t="shared" ref="J583:J589" ca="1" si="829">IF(I583="n/a","n/a",MAX(0,I583-1))</f>
        <v>0</v>
      </c>
      <c r="K583" s="1346">
        <f t="shared" ref="K583:K590" ca="1" si="830">IF(J583="n/a","n/a",MAX(0,J583-1))</f>
        <v>0</v>
      </c>
      <c r="L583" s="1346">
        <f t="shared" ref="L583:L591" ca="1" si="831">IF(K583="n/a","n/a",MAX(0,K583-1))</f>
        <v>0</v>
      </c>
      <c r="M583" s="1346">
        <f t="shared" ref="M583:M592" ca="1" si="832">IF(L583="n/a","n/a",MAX(0,L583-1))</f>
        <v>0</v>
      </c>
      <c r="N583" s="1346">
        <f t="shared" ref="N583:N593" ca="1" si="833">IF(M583="n/a","n/a",MAX(0,M583-1))</f>
        <v>0</v>
      </c>
      <c r="O583" s="1346">
        <f t="shared" ref="O583:O594" ca="1" si="834">IF(N583="n/a","n/a",MAX(0,N583-1))</f>
        <v>0</v>
      </c>
      <c r="P583" s="1346">
        <f t="shared" ref="P583:P595" ca="1" si="835">IF(O583="n/a","n/a",MAX(0,O583-1))</f>
        <v>0</v>
      </c>
      <c r="Q583" s="1346">
        <f t="shared" ref="Q583:Q596" ca="1" si="836">IF(P583="n/a","n/a",MAX(0,P583-1))</f>
        <v>0</v>
      </c>
      <c r="R583" s="1346">
        <f t="shared" ref="R583:R597" ca="1" si="837">IF(Q583="n/a","n/a",MAX(0,Q583-1))</f>
        <v>0</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2000-01</v>
      </c>
      <c r="C584" s="1347"/>
      <c r="D584" s="1351">
        <f>D555</f>
        <v>0</v>
      </c>
      <c r="E584" s="1346">
        <f t="shared" si="824"/>
        <v>0</v>
      </c>
      <c r="F584" s="1346">
        <f t="shared" si="825"/>
        <v>0</v>
      </c>
      <c r="G584" s="1346">
        <f t="shared" si="826"/>
        <v>0</v>
      </c>
      <c r="H584" s="1346">
        <f t="shared" si="827"/>
        <v>0</v>
      </c>
      <c r="I584" s="1346">
        <f t="shared" si="828"/>
        <v>0</v>
      </c>
      <c r="J584" s="1346">
        <f t="shared" si="829"/>
        <v>0</v>
      </c>
      <c r="K584" s="1346">
        <f t="shared" si="830"/>
        <v>0</v>
      </c>
      <c r="L584" s="1346">
        <f t="shared" si="831"/>
        <v>0</v>
      </c>
      <c r="M584" s="1346">
        <f t="shared" si="832"/>
        <v>0</v>
      </c>
      <c r="N584" s="1346">
        <f t="shared" si="833"/>
        <v>0</v>
      </c>
      <c r="O584" s="1346">
        <f t="shared" si="834"/>
        <v>0</v>
      </c>
      <c r="P584" s="1346">
        <f t="shared" si="835"/>
        <v>0</v>
      </c>
      <c r="Q584" s="1346">
        <f t="shared" si="836"/>
        <v>0</v>
      </c>
      <c r="R584" s="1346">
        <f t="shared" si="837"/>
        <v>0</v>
      </c>
      <c r="S584" s="1346">
        <f t="shared" si="838"/>
        <v>0</v>
      </c>
      <c r="T584" s="1346">
        <f t="shared" si="839"/>
        <v>0</v>
      </c>
      <c r="U584" s="1346">
        <f t="shared" si="840"/>
        <v>0</v>
      </c>
      <c r="V584" s="1346">
        <f t="shared" si="841"/>
        <v>0</v>
      </c>
      <c r="W584" s="1346">
        <f t="shared" si="842"/>
        <v>0</v>
      </c>
    </row>
    <row r="585" spans="1:26" hidden="1" outlineLevel="1">
      <c r="B585" s="210" t="str">
        <f t="shared" ca="1" si="843"/>
        <v>RL Capex 2001-02</v>
      </c>
      <c r="C585" s="1352"/>
      <c r="D585" s="1347"/>
      <c r="E585" s="1351">
        <f>E555</f>
        <v>0</v>
      </c>
      <c r="F585" s="1346">
        <f t="shared" si="825"/>
        <v>0</v>
      </c>
      <c r="G585" s="1346">
        <f t="shared" si="826"/>
        <v>0</v>
      </c>
      <c r="H585" s="1346">
        <f t="shared" si="827"/>
        <v>0</v>
      </c>
      <c r="I585" s="1346">
        <f t="shared" si="828"/>
        <v>0</v>
      </c>
      <c r="J585" s="1346">
        <f t="shared" si="829"/>
        <v>0</v>
      </c>
      <c r="K585" s="1346">
        <f t="shared" si="830"/>
        <v>0</v>
      </c>
      <c r="L585" s="1346">
        <f t="shared" si="831"/>
        <v>0</v>
      </c>
      <c r="M585" s="1346">
        <f t="shared" si="832"/>
        <v>0</v>
      </c>
      <c r="N585" s="1346">
        <f t="shared" si="833"/>
        <v>0</v>
      </c>
      <c r="O585" s="1346">
        <f t="shared" si="834"/>
        <v>0</v>
      </c>
      <c r="P585" s="1346">
        <f t="shared" si="835"/>
        <v>0</v>
      </c>
      <c r="Q585" s="1346">
        <f t="shared" si="836"/>
        <v>0</v>
      </c>
      <c r="R585" s="1346">
        <f t="shared" si="837"/>
        <v>0</v>
      </c>
      <c r="S585" s="1346">
        <f t="shared" si="838"/>
        <v>0</v>
      </c>
      <c r="T585" s="1346">
        <f t="shared" si="839"/>
        <v>0</v>
      </c>
      <c r="U585" s="1346">
        <f t="shared" si="840"/>
        <v>0</v>
      </c>
      <c r="V585" s="1346">
        <f t="shared" si="841"/>
        <v>0</v>
      </c>
      <c r="W585" s="1346">
        <f t="shared" si="842"/>
        <v>0</v>
      </c>
    </row>
    <row r="586" spans="1:26" hidden="1" outlineLevel="1">
      <c r="B586" s="210" t="str">
        <f t="shared" ca="1" si="843"/>
        <v>RL Capex 2002-03</v>
      </c>
      <c r="C586" s="1352"/>
      <c r="D586" s="1352"/>
      <c r="E586" s="1347"/>
      <c r="F586" s="1351">
        <f>F555</f>
        <v>0</v>
      </c>
      <c r="G586" s="1346">
        <f t="shared" si="826"/>
        <v>0</v>
      </c>
      <c r="H586" s="1346">
        <f t="shared" si="827"/>
        <v>0</v>
      </c>
      <c r="I586" s="1346">
        <f t="shared" si="828"/>
        <v>0</v>
      </c>
      <c r="J586" s="1346">
        <f t="shared" si="829"/>
        <v>0</v>
      </c>
      <c r="K586" s="1346">
        <f t="shared" si="830"/>
        <v>0</v>
      </c>
      <c r="L586" s="1346">
        <f t="shared" si="831"/>
        <v>0</v>
      </c>
      <c r="M586" s="1346">
        <f t="shared" si="832"/>
        <v>0</v>
      </c>
      <c r="N586" s="1346">
        <f t="shared" si="833"/>
        <v>0</v>
      </c>
      <c r="O586" s="1346">
        <f t="shared" si="834"/>
        <v>0</v>
      </c>
      <c r="P586" s="1346">
        <f t="shared" si="835"/>
        <v>0</v>
      </c>
      <c r="Q586" s="1346">
        <f t="shared" si="836"/>
        <v>0</v>
      </c>
      <c r="R586" s="1346">
        <f t="shared" si="837"/>
        <v>0</v>
      </c>
      <c r="S586" s="1346">
        <f t="shared" si="838"/>
        <v>0</v>
      </c>
      <c r="T586" s="1346">
        <f t="shared" si="839"/>
        <v>0</v>
      </c>
      <c r="U586" s="1346">
        <f t="shared" si="840"/>
        <v>0</v>
      </c>
      <c r="V586" s="1346">
        <f t="shared" si="841"/>
        <v>0</v>
      </c>
      <c r="W586" s="1346">
        <f t="shared" si="842"/>
        <v>0</v>
      </c>
    </row>
    <row r="587" spans="1:26" hidden="1" outlineLevel="1">
      <c r="B587" s="210" t="str">
        <f t="shared" ca="1" si="843"/>
        <v>RL Capex 2003-04</v>
      </c>
      <c r="C587" s="1352"/>
      <c r="D587" s="1352"/>
      <c r="E587" s="1352"/>
      <c r="F587" s="1347"/>
      <c r="G587" s="1351">
        <f>G555</f>
        <v>0</v>
      </c>
      <c r="H587" s="1346">
        <f t="shared" si="827"/>
        <v>0</v>
      </c>
      <c r="I587" s="1346">
        <f t="shared" si="828"/>
        <v>0</v>
      </c>
      <c r="J587" s="1346">
        <f t="shared" si="829"/>
        <v>0</v>
      </c>
      <c r="K587" s="1346">
        <f t="shared" si="830"/>
        <v>0</v>
      </c>
      <c r="L587" s="1346">
        <f t="shared" si="831"/>
        <v>0</v>
      </c>
      <c r="M587" s="1346">
        <f t="shared" si="832"/>
        <v>0</v>
      </c>
      <c r="N587" s="1346">
        <f t="shared" si="833"/>
        <v>0</v>
      </c>
      <c r="O587" s="1346">
        <f t="shared" si="834"/>
        <v>0</v>
      </c>
      <c r="P587" s="1346">
        <f t="shared" si="835"/>
        <v>0</v>
      </c>
      <c r="Q587" s="1346">
        <f t="shared" si="836"/>
        <v>0</v>
      </c>
      <c r="R587" s="1346">
        <f t="shared" si="837"/>
        <v>0</v>
      </c>
      <c r="S587" s="1346">
        <f t="shared" si="838"/>
        <v>0</v>
      </c>
      <c r="T587" s="1346">
        <f t="shared" si="839"/>
        <v>0</v>
      </c>
      <c r="U587" s="1346">
        <f t="shared" si="840"/>
        <v>0</v>
      </c>
      <c r="V587" s="1346">
        <f t="shared" si="841"/>
        <v>0</v>
      </c>
      <c r="W587" s="1346">
        <f t="shared" si="842"/>
        <v>0</v>
      </c>
    </row>
    <row r="588" spans="1:26" hidden="1" outlineLevel="1">
      <c r="B588" s="210" t="str">
        <f t="shared" ca="1" si="843"/>
        <v>RL Capex 2004-05</v>
      </c>
      <c r="C588" s="1352"/>
      <c r="D588" s="1352"/>
      <c r="E588" s="1352"/>
      <c r="F588" s="1352"/>
      <c r="G588" s="1347"/>
      <c r="H588" s="1351">
        <f>H555</f>
        <v>0</v>
      </c>
      <c r="I588" s="1346">
        <f t="shared" si="828"/>
        <v>0</v>
      </c>
      <c r="J588" s="1346">
        <f t="shared" si="829"/>
        <v>0</v>
      </c>
      <c r="K588" s="1346">
        <f t="shared" si="830"/>
        <v>0</v>
      </c>
      <c r="L588" s="1346">
        <f t="shared" si="831"/>
        <v>0</v>
      </c>
      <c r="M588" s="1346">
        <f t="shared" si="832"/>
        <v>0</v>
      </c>
      <c r="N588" s="1346">
        <f t="shared" si="833"/>
        <v>0</v>
      </c>
      <c r="O588" s="1346">
        <f t="shared" si="834"/>
        <v>0</v>
      </c>
      <c r="P588" s="1346">
        <f t="shared" si="835"/>
        <v>0</v>
      </c>
      <c r="Q588" s="1346">
        <f t="shared" si="836"/>
        <v>0</v>
      </c>
      <c r="R588" s="1346">
        <f t="shared" si="837"/>
        <v>0</v>
      </c>
      <c r="S588" s="1346">
        <f t="shared" si="838"/>
        <v>0</v>
      </c>
      <c r="T588" s="1346">
        <f t="shared" si="839"/>
        <v>0</v>
      </c>
      <c r="U588" s="1346">
        <f t="shared" si="840"/>
        <v>0</v>
      </c>
      <c r="V588" s="1346">
        <f t="shared" si="841"/>
        <v>0</v>
      </c>
      <c r="W588" s="1346">
        <f t="shared" si="842"/>
        <v>0</v>
      </c>
    </row>
    <row r="589" spans="1:26" hidden="1" outlineLevel="1">
      <c r="B589" s="210" t="str">
        <f t="shared" ca="1" si="843"/>
        <v>RL Capex 2005-06</v>
      </c>
      <c r="C589" s="1352"/>
      <c r="D589" s="1352"/>
      <c r="E589" s="1352"/>
      <c r="F589" s="1352"/>
      <c r="G589" s="1352"/>
      <c r="H589" s="1347"/>
      <c r="I589" s="1351">
        <f>I555</f>
        <v>0</v>
      </c>
      <c r="J589" s="1346">
        <f t="shared" si="829"/>
        <v>0</v>
      </c>
      <c r="K589" s="1346">
        <f t="shared" si="830"/>
        <v>0</v>
      </c>
      <c r="L589" s="1346">
        <f t="shared" si="831"/>
        <v>0</v>
      </c>
      <c r="M589" s="1346">
        <f t="shared" si="832"/>
        <v>0</v>
      </c>
      <c r="N589" s="1346">
        <f t="shared" si="833"/>
        <v>0</v>
      </c>
      <c r="O589" s="1346">
        <f t="shared" si="834"/>
        <v>0</v>
      </c>
      <c r="P589" s="1346">
        <f t="shared" si="835"/>
        <v>0</v>
      </c>
      <c r="Q589" s="1346">
        <f t="shared" si="836"/>
        <v>0</v>
      </c>
      <c r="R589" s="1346">
        <f t="shared" si="837"/>
        <v>0</v>
      </c>
      <c r="S589" s="1346">
        <f t="shared" si="838"/>
        <v>0</v>
      </c>
      <c r="T589" s="1346">
        <f t="shared" si="839"/>
        <v>0</v>
      </c>
      <c r="U589" s="1346">
        <f t="shared" si="840"/>
        <v>0</v>
      </c>
      <c r="V589" s="1346">
        <f t="shared" si="841"/>
        <v>0</v>
      </c>
      <c r="W589" s="1346">
        <f t="shared" si="842"/>
        <v>0</v>
      </c>
    </row>
    <row r="590" spans="1:26" hidden="1" outlineLevel="1">
      <c r="B590" s="210" t="str">
        <f t="shared" ca="1" si="843"/>
        <v>RL Capex 2006-07</v>
      </c>
      <c r="C590" s="1352"/>
      <c r="D590" s="1352"/>
      <c r="E590" s="1352"/>
      <c r="F590" s="1352"/>
      <c r="G590" s="1352"/>
      <c r="H590" s="1352"/>
      <c r="I590" s="1347"/>
      <c r="J590" s="1351">
        <f>J555</f>
        <v>0</v>
      </c>
      <c r="K590" s="1346">
        <f t="shared" si="830"/>
        <v>0</v>
      </c>
      <c r="L590" s="1346">
        <f t="shared" si="831"/>
        <v>0</v>
      </c>
      <c r="M590" s="1346">
        <f t="shared" si="832"/>
        <v>0</v>
      </c>
      <c r="N590" s="1346">
        <f t="shared" si="833"/>
        <v>0</v>
      </c>
      <c r="O590" s="1346">
        <f t="shared" si="834"/>
        <v>0</v>
      </c>
      <c r="P590" s="1346">
        <f t="shared" si="835"/>
        <v>0</v>
      </c>
      <c r="Q590" s="1346">
        <f t="shared" si="836"/>
        <v>0</v>
      </c>
      <c r="R590" s="1346">
        <f t="shared" si="837"/>
        <v>0</v>
      </c>
      <c r="S590" s="1346">
        <f t="shared" si="838"/>
        <v>0</v>
      </c>
      <c r="T590" s="1346">
        <f t="shared" si="839"/>
        <v>0</v>
      </c>
      <c r="U590" s="1346">
        <f t="shared" si="840"/>
        <v>0</v>
      </c>
      <c r="V590" s="1346">
        <f t="shared" si="841"/>
        <v>0</v>
      </c>
      <c r="W590" s="1346">
        <f t="shared" si="842"/>
        <v>0</v>
      </c>
    </row>
    <row r="591" spans="1:26" hidden="1" outlineLevel="1">
      <c r="B591" s="210" t="str">
        <f t="shared" ca="1" si="843"/>
        <v>RL Capex 2007-08</v>
      </c>
      <c r="C591" s="1352"/>
      <c r="D591" s="1352"/>
      <c r="E591" s="1352"/>
      <c r="F591" s="1352"/>
      <c r="G591" s="1352"/>
      <c r="H591" s="1352"/>
      <c r="I591" s="1352"/>
      <c r="J591" s="1347"/>
      <c r="K591" s="1351">
        <f>K555</f>
        <v>0</v>
      </c>
      <c r="L591" s="1346">
        <f t="shared" si="831"/>
        <v>0</v>
      </c>
      <c r="M591" s="1346">
        <f t="shared" si="832"/>
        <v>0</v>
      </c>
      <c r="N591" s="1346">
        <f t="shared" si="833"/>
        <v>0</v>
      </c>
      <c r="O591" s="1346">
        <f t="shared" si="834"/>
        <v>0</v>
      </c>
      <c r="P591" s="1346">
        <f t="shared" si="835"/>
        <v>0</v>
      </c>
      <c r="Q591" s="1346">
        <f t="shared" si="836"/>
        <v>0</v>
      </c>
      <c r="R591" s="1346">
        <f t="shared" si="837"/>
        <v>0</v>
      </c>
      <c r="S591" s="1346">
        <f t="shared" si="838"/>
        <v>0</v>
      </c>
      <c r="T591" s="1346">
        <f t="shared" si="839"/>
        <v>0</v>
      </c>
      <c r="U591" s="1346">
        <f t="shared" si="840"/>
        <v>0</v>
      </c>
      <c r="V591" s="1346">
        <f t="shared" si="841"/>
        <v>0</v>
      </c>
      <c r="W591" s="1346">
        <f t="shared" si="842"/>
        <v>0</v>
      </c>
    </row>
    <row r="592" spans="1:26" hidden="1" outlineLevel="1">
      <c r="B592" s="210" t="str">
        <f t="shared" ca="1" si="843"/>
        <v>RL Capex 2008-09</v>
      </c>
      <c r="C592" s="1352"/>
      <c r="D592" s="1352"/>
      <c r="E592" s="1352"/>
      <c r="F592" s="1352"/>
      <c r="G592" s="1352"/>
      <c r="H592" s="1352"/>
      <c r="I592" s="1352"/>
      <c r="J592" s="1352"/>
      <c r="K592" s="1347"/>
      <c r="L592" s="1351">
        <f>L555</f>
        <v>0</v>
      </c>
      <c r="M592" s="1346">
        <f t="shared" si="832"/>
        <v>0</v>
      </c>
      <c r="N592" s="1346">
        <f t="shared" si="833"/>
        <v>0</v>
      </c>
      <c r="O592" s="1346">
        <f t="shared" si="834"/>
        <v>0</v>
      </c>
      <c r="P592" s="1346">
        <f t="shared" si="835"/>
        <v>0</v>
      </c>
      <c r="Q592" s="1346">
        <f t="shared" si="836"/>
        <v>0</v>
      </c>
      <c r="R592" s="1346">
        <f t="shared" si="837"/>
        <v>0</v>
      </c>
      <c r="S592" s="1346">
        <f t="shared" si="838"/>
        <v>0</v>
      </c>
      <c r="T592" s="1346">
        <f t="shared" si="839"/>
        <v>0</v>
      </c>
      <c r="U592" s="1346">
        <f t="shared" si="840"/>
        <v>0</v>
      </c>
      <c r="V592" s="1346">
        <f t="shared" si="841"/>
        <v>0</v>
      </c>
      <c r="W592" s="1346">
        <f t="shared" si="842"/>
        <v>0</v>
      </c>
    </row>
    <row r="593" spans="1:23" hidden="1" outlineLevel="1">
      <c r="B593" s="210" t="str">
        <f t="shared" ca="1" si="843"/>
        <v>RL Capex 2009-10</v>
      </c>
      <c r="C593" s="1352"/>
      <c r="D593" s="1352"/>
      <c r="E593" s="1352"/>
      <c r="F593" s="1352"/>
      <c r="G593" s="1352"/>
      <c r="H593" s="1352"/>
      <c r="I593" s="1352"/>
      <c r="J593" s="1352"/>
      <c r="K593" s="1352"/>
      <c r="L593" s="1347"/>
      <c r="M593" s="1351">
        <f>M555</f>
        <v>0</v>
      </c>
      <c r="N593" s="1346">
        <f t="shared" si="833"/>
        <v>0</v>
      </c>
      <c r="O593" s="1346">
        <f t="shared" si="834"/>
        <v>0</v>
      </c>
      <c r="P593" s="1346">
        <f t="shared" si="835"/>
        <v>0</v>
      </c>
      <c r="Q593" s="1346">
        <f t="shared" si="836"/>
        <v>0</v>
      </c>
      <c r="R593" s="1346">
        <f t="shared" si="837"/>
        <v>0</v>
      </c>
      <c r="S593" s="1346">
        <f t="shared" si="838"/>
        <v>0</v>
      </c>
      <c r="T593" s="1346">
        <f t="shared" si="839"/>
        <v>0</v>
      </c>
      <c r="U593" s="1346">
        <f t="shared" si="840"/>
        <v>0</v>
      </c>
      <c r="V593" s="1346">
        <f t="shared" si="841"/>
        <v>0</v>
      </c>
      <c r="W593" s="1346">
        <f t="shared" si="842"/>
        <v>0</v>
      </c>
    </row>
    <row r="594" spans="1:23" hidden="1" outlineLevel="1">
      <c r="B594" s="210" t="str">
        <f t="shared" ca="1" si="843"/>
        <v>RL Capex 2010-11</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2011-12</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2012-13</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2013-14</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2014-15</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2015-16</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2016-17</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2017-18</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2018-19</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2019-20</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6.5684681582114316E-4</v>
      </c>
      <c r="H608" s="1342">
        <f>IF(LEFT(H$6,4)&lt;LEFT('RFM input'!$G$60,4),"enter input",IF(LEFT(H$6,4)&gt;LEFT('RFM input'!$Q$60,4),0,
INDEX('RFM input'!$G$223:$Q$272,$A608,MATCH(H$6,'RFM input'!$G$222:$Q$222,0))
-INDEX('RFM input'!$G$277:$Q$326,$A608,MATCH(H$6,'RFM input'!$G$222:$Q$222,0))))</f>
        <v>1.005602784097837E-3</v>
      </c>
      <c r="I608" s="1342">
        <f>IF(LEFT(I$6,4)&lt;LEFT('RFM input'!$G$60,4),"enter input",IF(LEFT(I$6,4)&gt;LEFT('RFM input'!$Q$60,4),0,
INDEX('RFM input'!$G$223:$Q$272,$A608,MATCH(I$6,'RFM input'!$G$222:$Q$222,0))
-INDEX('RFM input'!$G$277:$Q$326,$A608,MATCH(I$6,'RFM input'!$G$222:$Q$222,0))))</f>
        <v>1.1586453940480123E-3</v>
      </c>
      <c r="J608" s="1342">
        <f>IF(LEFT(J$6,4)&lt;LEFT('RFM input'!$G$60,4),"enter input",IF(LEFT(J$6,4)&gt;LEFT('RFM input'!$Q$60,4),0,
INDEX('RFM input'!$G$223:$Q$272,$A608,MATCH(J$6,'RFM input'!$G$222:$Q$222,0))
-INDEX('RFM input'!$G$277:$Q$326,$A608,MATCH(J$6,'RFM input'!$G$222:$Q$222,0))))</f>
        <v>5.5430357821746072E-3</v>
      </c>
      <c r="K608" s="1342">
        <f>IF(LEFT(K$6,4)&lt;LEFT('RFM input'!$G$60,4),"enter input",IF(LEFT(K$6,4)&gt;LEFT('RFM input'!$Q$60,4),0,
INDEX('RFM input'!$G$223:$Q$272,$A608,MATCH(K$6,'RFM input'!$G$222:$Q$222,0))
-INDEX('RFM input'!$G$277:$Q$326,$A608,MATCH(K$6,'RFM input'!$G$222:$Q$222,0))))</f>
        <v>2.8910864831923677E-2</v>
      </c>
      <c r="L608" s="1342">
        <f>IF(LEFT(L$6,4)&lt;LEFT('RFM input'!$G$60,4),"enter input",IF(LEFT(L$6,4)&gt;LEFT('RFM input'!$Q$60,4),0,
INDEX('RFM input'!$G$223:$Q$272,$A608,MATCH(L$6,'RFM input'!$G$222:$Q$222,0))
-INDEX('RFM input'!$G$277:$Q$326,$A608,MATCH(L$6,'RFM input'!$G$222:$Q$222,0))))</f>
        <v>2.1196160709983678E-2</v>
      </c>
      <c r="M608" s="1342">
        <f>IF(LEFT(M$6,4)&lt;LEFT('RFM input'!$G$60,4),"enter input",IF(LEFT(M$6,4)&gt;LEFT('RFM input'!$Q$60,4),0,
INDEX('RFM input'!$G$223:$Q$272,$A608,MATCH(M$6,'RFM input'!$G$222:$Q$222,0))
-INDEX('RFM input'!$G$277:$Q$326,$A608,MATCH(M$6,'RFM input'!$G$222:$Q$222,0))))</f>
        <v>1.8904420642423345E-2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2000-01</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2001-02</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2002-03</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2003-04</v>
      </c>
      <c r="C617" s="1349"/>
      <c r="D617" s="1349"/>
      <c r="E617" s="1349"/>
      <c r="F617" s="1350"/>
      <c r="G617" s="1351">
        <f>($G608*((1+G$11)^0.5)/G$10)</f>
        <v>5.9670535260911519E-4</v>
      </c>
      <c r="H617" s="1346">
        <f ca="1">IF(G641="n/a",G617,IFERROR(IF((OFFSET($C617,0,$A617))&lt;0,
MIN(0,G617-(OFFSET($C617,0,$A617)/(OFFSET($C612,-$A616,$A617)))),
MAX(0,G617-(OFFSET($C617,0,$A617)/(OFFSET($C612,-$A616,$A617))))),0))</f>
        <v>4.7736428208729214E-4</v>
      </c>
      <c r="I617" s="1346">
        <f t="shared" ca="1" si="868"/>
        <v>3.5802321156546909E-4</v>
      </c>
      <c r="J617" s="1346">
        <f t="shared" ca="1" si="869"/>
        <v>2.3868214104364604E-4</v>
      </c>
      <c r="K617" s="1346">
        <f t="shared" ca="1" si="870"/>
        <v>1.1934107052182301E-4</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2004-05</v>
      </c>
      <c r="C618" s="1349"/>
      <c r="D618" s="1349"/>
      <c r="E618" s="1349"/>
      <c r="F618" s="1349"/>
      <c r="G618" s="1350"/>
      <c r="H618" s="1351">
        <f>(H608*((1+H$11)^0.5)/H$10)</f>
        <v>8.9148773228480273E-4</v>
      </c>
      <c r="I618" s="1346">
        <f ca="1">IF(H642="n/a",H618,IFERROR(IF((OFFSET($C618,0,$A618))&lt;0,
MIN(0,H618-(OFFSET($C618,0,$A618)/(OFFSET($C613,-$A617,$A618)))),
MAX(0,H618-(OFFSET($C618,0,$A618)/(OFFSET($C613,-$A617,$A618))))),0))</f>
        <v>7.131901858278422E-4</v>
      </c>
      <c r="J618" s="1346">
        <f t="shared" ca="1" si="869"/>
        <v>5.3489263937088168E-4</v>
      </c>
      <c r="K618" s="1346">
        <f t="shared" ca="1" si="870"/>
        <v>3.5659509291392116E-4</v>
      </c>
      <c r="L618" s="1346">
        <f t="shared" ca="1" si="871"/>
        <v>1.782975464569606E-4</v>
      </c>
      <c r="M618" s="1346">
        <f t="shared" ca="1" si="872"/>
        <v>5.4210108624275222E-20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2005-06</v>
      </c>
      <c r="C619" s="1349"/>
      <c r="D619" s="1349"/>
      <c r="E619" s="1349"/>
      <c r="F619" s="1349"/>
      <c r="G619" s="1349"/>
      <c r="H619" s="1350"/>
      <c r="I619" s="1351">
        <f>(I608*((1+I$11)^0.5)/I$10)</f>
        <v>1.0095026135575754E-3</v>
      </c>
      <c r="J619" s="1346">
        <f ca="1">IF(I643="n/a",I619,IFERROR(IF((OFFSET($C619,0,$A619))&lt;0,
MIN(0,I619-(OFFSET($C619,0,$A619)/(OFFSET($C614,-$A618,$A619)))),
MAX(0,I619-(OFFSET($C619,0,$A619)/(OFFSET($C614,-$A618,$A619))))),0))</f>
        <v>8.0760209084606031E-4</v>
      </c>
      <c r="K619" s="1346">
        <f t="shared" ca="1" si="870"/>
        <v>6.0570156813454521E-4</v>
      </c>
      <c r="L619" s="1346">
        <f t="shared" ca="1" si="871"/>
        <v>4.038010454230301E-4</v>
      </c>
      <c r="M619" s="1346">
        <f t="shared" ca="1" si="872"/>
        <v>2.0190052271151502E-4</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2006-07</v>
      </c>
      <c r="C620" s="1349"/>
      <c r="D620" s="1349"/>
      <c r="E620" s="1349"/>
      <c r="F620" s="1349"/>
      <c r="G620" s="1349"/>
      <c r="H620" s="1349"/>
      <c r="I620" s="1350"/>
      <c r="J620" s="1351">
        <f>(J608*((1+J$11)^0.5)/J$10)</f>
        <v>4.6021828383741928E-3</v>
      </c>
      <c r="K620" s="1346">
        <f ca="1">IF(J644="n/a",J620,IFERROR(IF((OFFSET($C620,0,$A620))&lt;0,
MIN(0,J620-(OFFSET($C620,0,$A620)/(OFFSET($C615,-$A619,$A620)))),
MAX(0,J620-(OFFSET($C620,0,$A620)/(OFFSET($C615,-$A619,$A620))))),0))</f>
        <v>3.6817462706993541E-3</v>
      </c>
      <c r="L620" s="1346">
        <f t="shared" ca="1" si="871"/>
        <v>2.7613097030245153E-3</v>
      </c>
      <c r="M620" s="1346">
        <f t="shared" ca="1" si="872"/>
        <v>1.8408731353496768E-3</v>
      </c>
      <c r="N620" s="1346">
        <f t="shared" ca="1" si="873"/>
        <v>9.204365676748383E-4</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2007-08</v>
      </c>
      <c r="C621" s="1349"/>
      <c r="D621" s="1349"/>
      <c r="E621" s="1349"/>
      <c r="F621" s="1349"/>
      <c r="G621" s="1349"/>
      <c r="H621" s="1349"/>
      <c r="I621" s="1349"/>
      <c r="J621" s="1350"/>
      <c r="K621" s="1351">
        <f>(K608*((1+K$11)^0.5)/K$10)</f>
        <v>2.3794684896934169E-2</v>
      </c>
      <c r="L621" s="1346">
        <f ca="1">IF(K645="n/a",K621,IFERROR(IF((OFFSET($C621,0,$A621))&lt;0,
MIN(0,K621-(OFFSET($C621,0,$A621)/(OFFSET($C616,-$A620,$A621)))),
MAX(0,K621-(OFFSET($C621,0,$A621)/(OFFSET($C616,-$A620,$A621))))),0))</f>
        <v>1.9035747917547335E-2</v>
      </c>
      <c r="M621" s="1346">
        <f t="shared" ca="1" si="872"/>
        <v>1.4276810938160502E-2</v>
      </c>
      <c r="N621" s="1346">
        <f t="shared" ca="1" si="873"/>
        <v>9.5178739587736677E-3</v>
      </c>
      <c r="O621" s="1346">
        <f t="shared" ca="1" si="874"/>
        <v>4.7589369793868339E-3</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2008-09</v>
      </c>
      <c r="C622" s="1349"/>
      <c r="D622" s="1349"/>
      <c r="E622" s="1349"/>
      <c r="F622" s="1349"/>
      <c r="G622" s="1349"/>
      <c r="H622" s="1349"/>
      <c r="I622" s="1349"/>
      <c r="J622" s="1349"/>
      <c r="K622" s="1350"/>
      <c r="L622" s="1351">
        <f>(L608*((1+L$11)^0.5)/L$10)</f>
        <v>1.6447333152535833E-2</v>
      </c>
      <c r="M622" s="1346">
        <f ca="1">IF(L646="n/a",L622,IFERROR(IF((OFFSET($C622,0,$A622))&lt;0,
MIN(0,L622-(OFFSET($C622,0,$A622)/(OFFSET($C617,-$A621,$A622)))),
MAX(0,L622-(OFFSET($C622,0,$A622)/(OFFSET($C617,-$A621,$A622))))),0))</f>
        <v>1.3157866522028666E-2</v>
      </c>
      <c r="N622" s="1346">
        <f t="shared" ca="1" si="873"/>
        <v>9.8683998915214989E-3</v>
      </c>
      <c r="O622" s="1346">
        <f t="shared" ca="1" si="874"/>
        <v>6.578933261014332E-3</v>
      </c>
      <c r="P622" s="1346">
        <f t="shared" ca="1" si="875"/>
        <v>3.2894666305071656E-3</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2009-10</v>
      </c>
      <c r="C623" s="1349"/>
      <c r="D623" s="1349"/>
      <c r="E623" s="1349"/>
      <c r="F623" s="1349"/>
      <c r="G623" s="1349"/>
      <c r="H623" s="1349"/>
      <c r="I623" s="1349"/>
      <c r="J623" s="1349"/>
      <c r="K623" s="1349"/>
      <c r="L623" s="1350"/>
      <c r="M623" s="1351">
        <f>(M608*((1+M$11)^0.5)/M$10)</f>
        <v>1.4571487805007534E-2</v>
      </c>
      <c r="N623" s="1346">
        <f ca="1">IF(M647="n/a",M623,IFERROR(IF((OFFSET($C623,0,$A623))&lt;0,
MIN(0,M623-(OFFSET($C623,0,$A623)/(OFFSET($C618,-$A622,$A623)))),
MAX(0,M623-(OFFSET($C623,0,$A623)/(OFFSET($C618,-$A622,$A623))))),0))</f>
        <v>1.1657190244006027E-2</v>
      </c>
      <c r="O623" s="1346">
        <f t="shared" ca="1" si="874"/>
        <v>8.7428926830045196E-3</v>
      </c>
      <c r="P623" s="1346">
        <f t="shared" ca="1" si="875"/>
        <v>5.8285951220030125E-3</v>
      </c>
      <c r="Q623" s="1346">
        <f t="shared" ca="1" si="876"/>
        <v>2.9142975610015058E-3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2010-11</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2011-12</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2012-13</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2013-14</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2014-15</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2015-16</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2016-17</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2017-18</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2018-19</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2019-20</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2000-01</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2001-02</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2002-03</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2003-04</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2004-05</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2005-06</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2006-07</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2007-08</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2008-09</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2009-10</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2010-11</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2011-12</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2012-13</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2013-14</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2014-15</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2015-16</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2016-17</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2017-18</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2018-19</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2019-20</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5</v>
      </c>
      <c r="H659" s="1354">
        <f t="shared" ca="1" si="924"/>
        <v>4.651266698609299</v>
      </c>
      <c r="I659" s="1354">
        <f t="shared" ca="1" si="924"/>
        <v>4.3131034694611596</v>
      </c>
      <c r="J659" s="1354">
        <f t="shared" ca="1" si="924"/>
        <v>4.5805785342428438</v>
      </c>
      <c r="K659" s="1354">
        <f t="shared" ca="1" si="924"/>
        <v>4.7744840874735388</v>
      </c>
      <c r="L659" s="1354">
        <f t="shared" ca="1" si="924"/>
        <v>4.3179151378652678</v>
      </c>
      <c r="M659" s="1354">
        <f t="shared" ca="1" si="924"/>
        <v>3.9093560237865641</v>
      </c>
      <c r="N659" s="1354">
        <f t="shared" ca="1" si="924"/>
        <v>3.0093368814100248</v>
      </c>
      <c r="O659" s="1354">
        <f t="shared" ca="1" si="924"/>
        <v>2.1983966305868825</v>
      </c>
      <c r="P659" s="1354">
        <f t="shared" ca="1" si="924"/>
        <v>1.639236197363811</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2000-01</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2001-02</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2002-03</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2003-04</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2004-05</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2005-06</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2006-07</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2007-08</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2008-09</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2009-10</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2010-11</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2011-12</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2012-13</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2013-14</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2014-15</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2015-16</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2016-17</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2017-18</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2018-19</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2019-20</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2000-01</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2001-02</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2002-03</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2003-04</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2004-05</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2005-06</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2006-07</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2007-08</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2008-09</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2009-10</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2010-11</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2011-12</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2012-13</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2013-14</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2014-15</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2015-16</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2016-17</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2017-18</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2018-19</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2019-20</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2.6855794400000002</v>
      </c>
      <c r="L716" s="1342">
        <f>IF(LEFT(L$6,4)&lt;LEFT('RFM input'!$G$60,4),"enter input",IF(LEFT(L$6,4)&gt;LEFT('RFM input'!$Q$60,4),0,
INDEX('RFM input'!$G$223:$Q$272,$A716,MATCH(L$6,'RFM input'!$G$222:$Q$222,0))
-INDEX('RFM input'!$G$277:$Q$326,$A716,MATCH(L$6,'RFM input'!$G$222:$Q$222,0))))</f>
        <v>7.1379999999888243E-5</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2000-01</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2001-02</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2002-03</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2003-04</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2004-05</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2005-06</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2006-07</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2007-08</v>
      </c>
      <c r="C729" s="1349"/>
      <c r="D729" s="1349"/>
      <c r="E729" s="1349"/>
      <c r="F729" s="1349"/>
      <c r="G729" s="1349"/>
      <c r="H729" s="1349"/>
      <c r="I729" s="1349"/>
      <c r="J729" s="1350"/>
      <c r="K729" s="1351">
        <f>(K716*((1+K$11)^0.5)/K$10)</f>
        <v>2.2103287781942482</v>
      </c>
      <c r="L729" s="1346">
        <f ca="1">IF(K753="n/a",K729,IFERROR(IF((OFFSET($C729,0,$A729))&lt;0,
MIN(0,K729-(OFFSET($C729,0,$A729)/(OFFSET($C724,-$A728,$A729)))),
MAX(0,K729-(OFFSET($C729,0,$A729)/(OFFSET($C724,-$A728,$A729))))),0))</f>
        <v>2.0261347133447276</v>
      </c>
      <c r="M729" s="1346">
        <f t="shared" ca="1" si="1032"/>
        <v>1.841940648495207</v>
      </c>
      <c r="N729" s="1346">
        <f t="shared" ca="1" si="1033"/>
        <v>1.6577465836456864</v>
      </c>
      <c r="O729" s="1346">
        <f t="shared" ca="1" si="1034"/>
        <v>1.4735525187961658</v>
      </c>
      <c r="P729" s="1346">
        <f t="shared" ca="1" si="1035"/>
        <v>1.2893584539466452</v>
      </c>
      <c r="Q729" s="1346">
        <f t="shared" ca="1" si="1036"/>
        <v>1.1051643890971246</v>
      </c>
      <c r="R729" s="1346">
        <f t="shared" ca="1" si="1037"/>
        <v>0.92097032424760383</v>
      </c>
      <c r="S729" s="1346">
        <f t="shared" ca="1" si="1038"/>
        <v>0.73677625939808311</v>
      </c>
      <c r="T729" s="1346">
        <f t="shared" ca="1" si="1039"/>
        <v>0.55258219454856239</v>
      </c>
      <c r="U729" s="1346">
        <f t="shared" ca="1" si="1040"/>
        <v>0.36838812969904167</v>
      </c>
      <c r="V729" s="1346">
        <f t="shared" ca="1" si="1041"/>
        <v>0.18419406484952097</v>
      </c>
      <c r="W729" s="1346">
        <f t="shared" ca="1" si="1042"/>
        <v>2.7755575615628914E-16</v>
      </c>
      <c r="X729" s="226"/>
      <c r="Y729" s="226"/>
      <c r="Z729" s="226"/>
    </row>
    <row r="730" spans="1:26" hidden="1" outlineLevel="1">
      <c r="A730" s="223">
        <v>9</v>
      </c>
      <c r="B730" s="210" t="str">
        <f t="shared" ca="1" si="1043"/>
        <v>Depreciated Net Capex 2008-09</v>
      </c>
      <c r="C730" s="1349"/>
      <c r="D730" s="1349"/>
      <c r="E730" s="1349"/>
      <c r="F730" s="1349"/>
      <c r="G730" s="1349"/>
      <c r="H730" s="1349"/>
      <c r="I730" s="1349"/>
      <c r="J730" s="1349"/>
      <c r="K730" s="1350"/>
      <c r="L730" s="1351">
        <f>(L716*((1+L$11)^0.5)/L$10)</f>
        <v>5.5387891066196473E-5</v>
      </c>
      <c r="M730" s="1346">
        <f ca="1">IF(L754="n/a",L730,IFERROR(IF((OFFSET($C730,0,$A730))&lt;0,
MIN(0,L730-(OFFSET($C730,0,$A730)/(OFFSET($C725,-$A729,$A730)))),
MAX(0,L730-(OFFSET($C730,0,$A730)/(OFFSET($C725,-$A729,$A730))))),0))</f>
        <v>5.0772233477346764E-5</v>
      </c>
      <c r="N730" s="1346">
        <f t="shared" ca="1" si="1033"/>
        <v>4.6156575888497056E-5</v>
      </c>
      <c r="O730" s="1346">
        <f t="shared" ca="1" si="1034"/>
        <v>4.1540918299647348E-5</v>
      </c>
      <c r="P730" s="1346">
        <f t="shared" ca="1" si="1035"/>
        <v>3.6925260710797639E-5</v>
      </c>
      <c r="Q730" s="1346">
        <f t="shared" ca="1" si="1036"/>
        <v>3.2309603121947931E-5</v>
      </c>
      <c r="R730" s="1346">
        <f t="shared" ca="1" si="1037"/>
        <v>2.7693945533098226E-5</v>
      </c>
      <c r="S730" s="1346">
        <f t="shared" ca="1" si="1038"/>
        <v>2.3078287944248521E-5</v>
      </c>
      <c r="T730" s="1346">
        <f t="shared" ca="1" si="1039"/>
        <v>1.8462630355398816E-5</v>
      </c>
      <c r="U730" s="1346">
        <f t="shared" ca="1" si="1040"/>
        <v>1.3846972766549111E-5</v>
      </c>
      <c r="V730" s="1346">
        <f t="shared" ca="1" si="1041"/>
        <v>9.2313151776994065E-6</v>
      </c>
      <c r="W730" s="1346">
        <f t="shared" ca="1" si="1042"/>
        <v>4.6156575888497007E-6</v>
      </c>
      <c r="X730" s="226"/>
      <c r="Y730" s="226"/>
      <c r="Z730" s="226"/>
    </row>
    <row r="731" spans="1:26" hidden="1" outlineLevel="1">
      <c r="A731" s="223">
        <v>10</v>
      </c>
      <c r="B731" s="210" t="str">
        <f t="shared" ca="1" si="1043"/>
        <v>Depreciated Net Capex 2009-10</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2010-11</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2011-12</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2012-13</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2013-14</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2014-15</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2015-16</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2016-17</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2017-18</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2018-19</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2019-20</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2000-01</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2001-02</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2002-03</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2003-04</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2004-05</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2005-06</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2006-07</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2007-08</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2008-09</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2009-10</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2010-11</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2011-12</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2012-13</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2013-14</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2014-15</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2015-16</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2016-17</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2017-18</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2018-19</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2019-20</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12</v>
      </c>
      <c r="L767" s="1354">
        <f t="shared" ca="1" si="1084"/>
        <v>11.0000273359795</v>
      </c>
      <c r="M767" s="1354">
        <f t="shared" ca="1" si="1084"/>
        <v>10.000027563773047</v>
      </c>
      <c r="N767" s="1354">
        <f t="shared" ca="1" si="1084"/>
        <v>9.0000278421872455</v>
      </c>
      <c r="O767" s="1354">
        <f t="shared" ca="1" si="1084"/>
        <v>8.0000281902047767</v>
      </c>
      <c r="P767" s="1354">
        <f t="shared" ca="1" si="1084"/>
        <v>7.0000286376555287</v>
      </c>
      <c r="Q767" s="1354">
        <f t="shared" ca="1" si="1084"/>
        <v>6.0000292342559121</v>
      </c>
      <c r="R767" s="1354">
        <f t="shared" ca="1" si="1084"/>
        <v>5.0000300694952493</v>
      </c>
      <c r="S767" s="1354">
        <f t="shared" ca="1" si="1084"/>
        <v>4.0000313223516413</v>
      </c>
      <c r="T767" s="1354">
        <f t="shared" ca="1" si="1084"/>
        <v>3.0000334104386512</v>
      </c>
      <c r="U767" s="1354">
        <f t="shared" ca="1" si="1084"/>
        <v>2.0000375865865099</v>
      </c>
      <c r="V767" s="1354">
        <f t="shared" ca="1" si="1084"/>
        <v>1.0000501148207981</v>
      </c>
      <c r="W767" s="1354">
        <f t="shared" ca="1" si="1084"/>
        <v>0.99999999993986644</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2000-01</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2001-02</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2002-03</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2003-04</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2004-05</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2005-06</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2006-07</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2007-08</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2008-09</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2009-10</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2010-11</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2011-12</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2012-13</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2013-14</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2014-15</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2015-16</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2016-17</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2017-18</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2018-19</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2019-20</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2000-01</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2001-02</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2002-03</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2003-04</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2004-05</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2005-06</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2006-07</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2007-08</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2008-09</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2009-10</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2010-11</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2011-12</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2012-13</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2013-14</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2014-15</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2015-16</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2016-17</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2017-18</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2018-19</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2019-20</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2000-01</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2001-02</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2002-03</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2003-04</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2004-05</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2005-06</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2006-07</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2007-08</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2008-09</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2009-10</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2010-11</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2011-12</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2012-13</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2013-14</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2014-15</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2015-16</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2016-17</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2017-18</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2018-19</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2019-20</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2000-01</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2001-02</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2002-03</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2003-04</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2004-05</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2005-06</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2006-07</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2007-08</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2008-09</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2009-10</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2010-11</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2011-12</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2012-13</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2013-14</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2014-15</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2015-16</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2016-17</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2017-18</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2018-19</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2019-20</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2000-01</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2001-02</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2002-03</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2003-04</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2004-05</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2005-06</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2006-07</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2007-08</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2008-09</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2009-10</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2010-11</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2011-12</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2012-13</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2013-14</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2014-15</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2015-16</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2016-17</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2017-18</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2018-19</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2019-20</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2000-01</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2001-02</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2002-03</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2003-04</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2004-05</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2005-06</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2006-07</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2007-08</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2008-09</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2009-10</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2010-11</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2011-12</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2012-13</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2013-14</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2014-15</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2015-16</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2016-17</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2017-18</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2018-19</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2019-20</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2000-01</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2001-02</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2002-03</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2003-04</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2004-05</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2005-06</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2006-07</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2007-08</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2008-09</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2009-10</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2010-11</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2011-12</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2012-13</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2013-14</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2014-15</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2015-16</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2016-17</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2017-18</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2018-19</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2019-20</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2000-01</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2001-02</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2002-03</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2003-04</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2004-05</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2005-06</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2006-07</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2007-08</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2008-09</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2009-10</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2010-11</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2011-12</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2012-13</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2013-14</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2014-15</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2015-16</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2016-17</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2017-18</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2018-19</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2019-20</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2000-01</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2001-02</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2002-03</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2003-04</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2004-05</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2005-06</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2006-07</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2007-08</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2008-09</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2009-10</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2010-11</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2011-12</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2012-13</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2013-14</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2014-15</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2015-16</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2016-17</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2017-18</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2018-19</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2019-20</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2000-01</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2001-02</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2002-03</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2003-04</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2004-05</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2005-06</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2006-07</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2007-08</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2008-09</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2009-10</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2010-11</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2011-12</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2012-13</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2013-14</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2014-15</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2015-16</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2016-17</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2017-18</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2018-19</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2019-20</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2000-01</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2001-02</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2002-03</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2003-04</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2004-05</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2005-06</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2006-07</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2007-08</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2008-09</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2009-10</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2010-11</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2011-12</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2012-13</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2013-14</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2014-15</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2015-16</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2016-17</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2017-18</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2018-19</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2019-20</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2000-01</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2001-02</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2002-03</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2003-04</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2004-05</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2005-06</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2006-07</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2007-08</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2008-09</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2009-10</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2010-11</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2011-12</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2012-13</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2013-14</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2014-15</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2015-16</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2016-17</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2017-18</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2018-19</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2019-20</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2000-01</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2001-02</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2002-03</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2003-04</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2004-05</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2005-06</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2006-07</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2007-08</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2008-09</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2009-10</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2010-11</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2011-12</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2012-13</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2013-14</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2014-15</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2015-16</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2016-17</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2017-18</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2018-19</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2019-20</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2000-01</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2001-02</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2002-03</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2003-04</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2004-05</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2005-06</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2006-07</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2007-08</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2008-09</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2009-10</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2010-11</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2011-12</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2012-13</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2013-14</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2014-15</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2015-16</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2016-17</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2017-18</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2018-19</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2019-20</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2000-01</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2001-02</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2002-03</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2003-04</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2004-05</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2005-06</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2006-07</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2007-08</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2008-09</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2009-10</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2010-11</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2011-12</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2012-13</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2013-14</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2014-15</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2015-16</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2016-17</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2017-18</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2018-19</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2019-20</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2000-01</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2001-02</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2002-03</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2003-04</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2004-05</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2005-06</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2006-07</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2007-08</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2008-09</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2009-10</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2010-11</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2011-12</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2012-13</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2013-14</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2014-15</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2015-16</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2016-17</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2017-18</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2018-19</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2019-20</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2000-01</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2001-02</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2002-03</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2003-04</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2004-05</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2005-06</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2006-07</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2007-08</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2008-09</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2009-10</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2010-11</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2011-12</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2012-13</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2013-14</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2014-15</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2015-16</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2016-17</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2017-18</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2018-19</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2019-20</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2000-01</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2001-02</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2002-03</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2003-04</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2004-05</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2005-06</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2006-07</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2007-08</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2008-09</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2009-10</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2010-11</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2011-12</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2012-13</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2013-14</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2014-15</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2015-16</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2016-17</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2017-18</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2018-19</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2019-20</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2000-01</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2001-02</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2002-03</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2003-04</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2004-05</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2005-06</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2006-07</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2007-08</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2008-09</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2009-10</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2010-11</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2011-12</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2012-13</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2013-14</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2014-15</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2015-16</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2016-17</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2017-18</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2018-19</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2019-20</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2000-01</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2001-02</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2002-03</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2003-04</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2004-05</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2005-06</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2006-07</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2007-08</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2008-09</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2009-10</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2010-11</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2011-12</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2012-13</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2013-14</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2014-15</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2015-16</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2016-17</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2017-18</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2018-19</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2019-20</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2000-01</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2001-02</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2002-03</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2003-04</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2004-05</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2005-06</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2006-07</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2007-08</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2008-09</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2009-10</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2010-11</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2011-12</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2012-13</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2013-14</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2014-15</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2015-16</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2016-17</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2017-18</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2018-19</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2019-20</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2000-01</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2001-02</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2002-03</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2003-04</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2004-05</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2005-06</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2006-07</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2007-08</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2008-09</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2009-10</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2010-11</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2011-12</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2012-13</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2013-14</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2014-15</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2015-16</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2016-17</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2017-18</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2018-19</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2019-20</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2000-01</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2001-02</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2002-03</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2003-04</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2004-05</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2005-06</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2006-07</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2007-08</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2008-09</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2009-10</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2010-11</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2011-12</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2012-13</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2013-14</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2014-15</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2015-16</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2016-17</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2017-18</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2018-19</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2019-20</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2000-01</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2001-02</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2002-03</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2003-04</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2004-05</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2005-06</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2006-07</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2007-08</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2008-09</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2009-10</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2010-11</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2011-12</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2012-13</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2013-14</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2014-15</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2015-16</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2016-17</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2017-18</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2018-19</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2019-20</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2000-01</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2001-02</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2002-03</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2003-04</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2004-05</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2005-06</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2006-07</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2007-08</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2008-09</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2009-10</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2010-11</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2011-12</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2012-13</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2013-14</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2014-15</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2015-16</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2016-17</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2017-18</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2018-19</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2019-20</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2000-01</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2001-02</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2002-03</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2003-04</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2004-05</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2005-06</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2006-07</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2007-08</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2008-09</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2009-10</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2010-11</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2011-12</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2012-13</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2013-14</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2014-15</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2015-16</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2016-17</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2017-18</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2018-19</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2019-20</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2000-01</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2001-02</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2002-03</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2003-04</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2004-05</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2005-06</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2006-07</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2007-08</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2008-09</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2009-10</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2010-11</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2011-12</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2012-13</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2013-14</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2014-15</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2015-16</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2016-17</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2017-18</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2018-19</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2019-20</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2000-01</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2001-02</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2002-03</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2003-04</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2004-05</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2005-06</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2006-07</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2007-08</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2008-09</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2009-10</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2010-11</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2011-12</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2012-13</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2013-14</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2014-15</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2015-16</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2016-17</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2017-18</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2018-19</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2019-20</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2000-01</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2001-02</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2002-03</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2003-04</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2004-05</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2005-06</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2006-07</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2007-08</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2008-09</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2009-10</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2010-11</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2011-12</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2012-13</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2013-14</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2014-15</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2015-16</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2016-17</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2017-18</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2018-19</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2019-20</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2000-01</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2001-02</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2002-03</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2003-04</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2004-05</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2005-06</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2006-07</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2007-08</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2008-09</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2009-10</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2010-11</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2011-12</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2012-13</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2013-14</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2014-15</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2015-16</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2016-17</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2017-18</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2018-19</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2019-20</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2000-01</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2001-02</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2002-03</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2003-04</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2004-05</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2005-06</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2006-07</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2007-08</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2008-09</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2009-10</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2010-11</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2011-12</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2012-13</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2013-14</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2014-15</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2015-16</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2016-17</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2017-18</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2018-19</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2019-20</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2000-01</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2001-02</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2002-03</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2003-04</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2004-05</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2005-06</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2006-07</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2007-08</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2008-09</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2009-10</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2010-11</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2011-12</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2012-13</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2013-14</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2014-15</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2015-16</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2016-17</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2017-18</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2018-19</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2019-20</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2000-01</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2001-02</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2002-03</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2003-04</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2004-05</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2005-06</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2006-07</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2007-08</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2008-09</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2009-10</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2010-11</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2011-12</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2012-13</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2013-14</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2014-15</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2015-16</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2016-17</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2017-18</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2018-19</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2019-20</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2000-01</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2001-02</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2002-03</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2003-04</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2004-05</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2005-06</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2006-07</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2007-08</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2008-09</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2009-10</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2010-11</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2011-12</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2012-13</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2013-14</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2014-15</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2015-16</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2016-17</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2017-18</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2018-19</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2019-20</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2000-01</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2001-02</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2002-03</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2003-04</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2004-05</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2005-06</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2006-07</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2007-08</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2008-09</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2009-10</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2010-11</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2011-12</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2012-13</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2013-14</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2014-15</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2015-16</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2016-17</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2017-18</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2018-19</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2019-20</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2000-01</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2001-02</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2002-03</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2003-04</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2004-05</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2005-06</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2006-07</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2007-08</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2008-09</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2009-10</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2010-11</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2011-12</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2012-13</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2013-14</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2014-15</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2015-16</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2016-17</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2017-18</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2018-19</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2019-20</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2000-01</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2001-02</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2002-03</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2003-04</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2004-05</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2005-06</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2006-07</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2007-08</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2008-09</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2009-10</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2010-11</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2011-12</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2012-13</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2013-14</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2014-15</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2015-16</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2016-17</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2017-18</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2018-19</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2019-20</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2000-01</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2001-02</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2002-03</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2003-04</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2004-05</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2005-06</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2006-07</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2007-08</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2008-09</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2009-10</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2010-11</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2011-12</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2012-13</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2013-14</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2014-15</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2015-16</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2016-17</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2017-18</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2018-19</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2019-20</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2000-01</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2001-02</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2002-03</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2003-04</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2004-05</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2005-06</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2006-07</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2007-08</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2008-09</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2009-10</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2010-11</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2011-12</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2012-13</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2013-14</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2014-15</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2015-16</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2016-17</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2017-18</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2018-19</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2019-20</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2000-01</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2001-02</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2002-03</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2003-04</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2004-05</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2005-06</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2006-07</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2007-08</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2008-09</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2009-10</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2010-11</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2011-12</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2012-13</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2013-14</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2014-15</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2015-16</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2016-17</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2017-18</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2018-19</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2019-20</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2000-01</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2001-02</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2002-03</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2003-04</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2004-05</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2005-06</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2006-07</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2007-08</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2008-09</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2009-10</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2010-11</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2011-12</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2012-13</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2013-14</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2014-15</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2015-16</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2016-17</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2017-18</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2018-19</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2019-20</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2000-01</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2001-02</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2002-03</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2003-04</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2004-05</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2005-06</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2006-07</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2007-08</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2008-09</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2009-10</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2010-11</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2011-12</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2012-13</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2013-14</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2014-15</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2015-16</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2016-17</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2017-18</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2018-19</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2019-20</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2000-01</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2001-02</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2002-03</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2003-04</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2004-05</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2005-06</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2006-07</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2007-08</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2008-09</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2009-10</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2010-11</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2011-12</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2012-13</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2013-14</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2014-15</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2015-16</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2016-17</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2017-18</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2018-19</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2019-20</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2000-01</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2001-02</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2002-03</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2003-04</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2004-05</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2005-06</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2006-07</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2007-08</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2008-09</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2009-10</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2010-11</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2011-12</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2012-13</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2013-14</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2014-15</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2015-16</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2016-17</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2017-18</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2018-19</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2019-20</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2000-01</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2001-02</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2002-03</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2003-04</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2004-05</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2005-06</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2006-07</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2007-08</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2008-09</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2009-10</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2010-11</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2011-12</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2012-13</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2013-14</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2014-15</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2015-16</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2016-17</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2017-18</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2018-19</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2019-20</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2000-01</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2001-02</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2002-03</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2003-04</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2004-05</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2005-06</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2006-07</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2007-08</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2008-09</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2009-10</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2010-11</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2011-12</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2012-13</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2013-14</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2014-15</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2015-16</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2016-17</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2017-18</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2018-19</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2019-20</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2000-01</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2001-02</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2002-03</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2003-04</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2004-05</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2005-06</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2006-07</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2007-08</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2008-09</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2009-10</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2010-11</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2011-12</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2012-13</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2013-14</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2014-15</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2015-16</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2016-17</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2017-18</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2018-19</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2019-20</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2000-01</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2001-02</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2002-03</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2003-04</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2004-05</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2005-06</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2006-07</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2007-08</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2008-09</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2009-10</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2010-11</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2011-12</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2012-13</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2013-14</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2014-15</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2015-16</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2016-17</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2017-18</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2018-19</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2019-20</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2000-01</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2001-02</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2002-03</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2003-04</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2004-05</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2005-06</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2006-07</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2007-08</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2008-09</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2009-10</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2010-11</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2011-12</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2012-13</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2013-14</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2014-15</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2015-16</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2016-17</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2017-18</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2018-19</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2019-20</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2000-01</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2001-02</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2002-03</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2003-04</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2004-05</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2005-06</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2006-07</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2007-08</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2008-09</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2009-10</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2010-11</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2011-12</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2012-13</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2013-14</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2014-15</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2015-16</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2016-17</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2017-18</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2018-19</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2019-20</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2000-01</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2001-02</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2002-03</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2003-04</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2004-05</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2005-06</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2006-07</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2007-08</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2008-09</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2009-10</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2010-11</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2011-12</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2012-13</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2013-14</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2014-15</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2015-16</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2016-17</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2017-18</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2018-19</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2019-20</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2000-01</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2001-02</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2002-03</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2003-04</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2004-05</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2005-06</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2006-07</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2007-08</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2008-09</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2009-10</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2010-11</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2011-12</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2012-13</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2013-14</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2014-15</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2015-16</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2016-17</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2017-18</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2018-19</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2019-20</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2000-01</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2001-02</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2002-03</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2003-04</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2004-05</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2005-06</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2006-07</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2007-08</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2008-09</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2009-10</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2010-11</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2011-12</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2012-13</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2013-14</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2014-15</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2015-16</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2016-17</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2017-18</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2018-19</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2019-20</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2000-01</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2001-02</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2002-03</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2003-04</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2004-05</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2005-06</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2006-07</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2007-08</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2008-09</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2009-10</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2010-11</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2011-12</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2012-13</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2013-14</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2014-15</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2015-16</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2016-17</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2017-18</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2018-19</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2019-20</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2000-01</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2001-02</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2002-03</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2003-04</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2004-05</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2005-06</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2006-07</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2007-08</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2008-09</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2009-10</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2010-11</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2011-12</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2012-13</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2013-14</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2014-15</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2015-16</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2016-17</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2017-18</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2018-19</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2019-20</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2000-01</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2001-02</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2002-03</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2003-04</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2004-05</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2005-06</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2006-07</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2007-08</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2008-09</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2009-10</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2010-11</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2011-12</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2012-13</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2013-14</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2014-15</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2015-16</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2016-17</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2017-18</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2018-19</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2019-20</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2000-01</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2001-02</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2002-03</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2003-04</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2004-05</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2005-06</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2006-07</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2007-08</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2008-09</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2009-10</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2010-11</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2011-12</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2012-13</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2013-14</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2014-15</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2015-16</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2016-17</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2017-18</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2018-19</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2019-20</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2000-01</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2001-02</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2002-03</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2003-04</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2004-05</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2005-06</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2006-07</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2007-08</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2008-09</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2009-10</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2010-11</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2011-12</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2012-13</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2013-14</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2014-15</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2015-16</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2016-17</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2017-18</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2018-19</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2019-20</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2000-01</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2001-02</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2002-03</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2003-04</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2004-05</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2005-06</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2006-07</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2007-08</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2008-09</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2009-10</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2010-11</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2011-12</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2012-13</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2013-14</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2014-15</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2015-16</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2016-17</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2017-18</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2018-19</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2019-20</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2000-01</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2001-02</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2002-03</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2003-04</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2004-05</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2005-06</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2006-07</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2007-08</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2008-09</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2009-10</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2010-11</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2011-12</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2012-13</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2013-14</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2014-15</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2015-16</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2016-17</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2017-18</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2018-19</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2019-20</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2000-01</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2001-02</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2002-03</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2003-04</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2004-05</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2005-06</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2006-07</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2007-08</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2008-09</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2009-10</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2010-11</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2011-12</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2012-13</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2013-14</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2014-15</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2015-16</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2016-17</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2017-18</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2018-19</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2019-20</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2000-01</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2001-02</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2002-03</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2003-04</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2004-05</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2005-06</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2006-07</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2007-08</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2008-09</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2009-10</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2010-11</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2011-12</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2012-13</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2013-14</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2014-15</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2015-16</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2016-17</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2017-18</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2018-19</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2019-20</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2000-01</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2001-02</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2002-03</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2003-04</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2004-05</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2005-06</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2006-07</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2007-08</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2008-09</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2009-10</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2010-11</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2011-12</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2012-13</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2013-14</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2014-15</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2015-16</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2016-17</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2017-18</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2018-19</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2019-20</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2000-01</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2001-02</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2002-03</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2003-04</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2004-05</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2005-06</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2006-07</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2007-08</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2008-09</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2009-10</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2010-11</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2011-12</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2012-13</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2013-14</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2014-15</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2015-16</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2016-17</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2017-18</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2018-19</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2019-20</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2000-01</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2001-02</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2002-03</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2003-04</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2004-05</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2005-06</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2006-07</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2007-08</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2008-09</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2009-10</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2010-11</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2011-12</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2012-13</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2013-14</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2014-15</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2015-16</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2016-17</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2017-18</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2018-19</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2019-20</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2000-01</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2001-02</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2002-03</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2003-04</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2004-05</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2005-06</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2006-07</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2007-08</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2008-09</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2009-10</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2010-11</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2011-12</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2012-13</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2013-14</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2014-15</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2015-16</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2016-17</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2017-18</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2018-19</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2019-20</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2000-01</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2001-02</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2002-03</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2003-04</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2004-05</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2005-06</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2006-07</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2007-08</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2008-09</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2009-10</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2010-11</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2011-12</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2012-13</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2013-14</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2014-15</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2015-16</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2016-17</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2017-18</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2018-19</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2019-20</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2000-01</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2001-02</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2002-03</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2003-04</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2004-05</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2005-06</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2006-07</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2007-08</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2008-09</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2009-10</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2010-11</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2011-12</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2012-13</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2013-14</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2014-15</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2015-16</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2016-17</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2017-18</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2018-19</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2019-20</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2000-01</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2001-02</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2002-03</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2003-04</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2004-05</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2005-06</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2006-07</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2007-08</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2008-09</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2009-10</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2010-11</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2011-12</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2012-13</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2013-14</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2014-15</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2015-16</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2016-17</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2017-18</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2018-19</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2019-20</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2000-01</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2001-02</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2002-03</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2003-04</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2004-05</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2005-06</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2006-07</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2007-08</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2008-09</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2009-10</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2010-11</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2011-12</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2012-13</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2013-14</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2014-15</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2015-16</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2016-17</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2017-18</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2018-19</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2019-20</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2000-01</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2001-02</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2002-03</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2003-04</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2004-05</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2005-06</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2006-07</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2007-08</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2008-09</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2009-10</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2010-11</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2011-12</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2012-13</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2013-14</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2014-15</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2015-16</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2016-17</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2017-18</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2018-19</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2019-20</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2000-01</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2001-02</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2002-03</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2003-04</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2004-05</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2005-06</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2006-07</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2007-08</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2008-09</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2009-10</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2010-11</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2011-12</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2012-13</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2013-14</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2014-15</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2015-16</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2016-17</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2017-18</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2018-19</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2019-20</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Central West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2000-01</v>
      </c>
      <c r="E6" s="104" t="str">
        <f>'Capital base remaining lives'!E6</f>
        <v>2001-02</v>
      </c>
      <c r="F6" s="104" t="str">
        <f>'Capital base remaining lives'!F6</f>
        <v>2002-03</v>
      </c>
      <c r="G6" s="104" t="str">
        <f>'Capital base remaining lives'!G6</f>
        <v>2003-04</v>
      </c>
      <c r="H6" s="104" t="str">
        <f>'Capital base remaining lives'!H6</f>
        <v>2004-05</v>
      </c>
      <c r="I6" s="104" t="str">
        <f>'Capital base remaining lives'!I6</f>
        <v>2005-06</v>
      </c>
      <c r="J6" s="104" t="str">
        <f>'Capital base remaining lives'!J6</f>
        <v>2006-07</v>
      </c>
      <c r="K6" s="104" t="str">
        <f>'Capital base remaining lives'!K6</f>
        <v>2007-08</v>
      </c>
      <c r="L6" s="104" t="str">
        <f>'Capital base remaining lives'!L6</f>
        <v>2008-09</v>
      </c>
      <c r="M6" s="104" t="str">
        <f>'Capital base remaining lives'!M6</f>
        <v>2009-10</v>
      </c>
      <c r="N6" s="104" t="str">
        <f>'Capital base remaining lives'!N6</f>
        <v>2010-11</v>
      </c>
      <c r="O6" s="104" t="str">
        <f>'Capital base remaining lives'!O6</f>
        <v>2011-12</v>
      </c>
      <c r="P6" s="104" t="str">
        <f>'Capital base remaining lives'!P6</f>
        <v>2012-13</v>
      </c>
      <c r="Q6" s="104" t="str">
        <f>'Capital base remaining lives'!Q6</f>
        <v>2013-14</v>
      </c>
      <c r="R6" s="104" t="str">
        <f>'Capital base remaining lives'!R6</f>
        <v>2014-15</v>
      </c>
      <c r="S6" s="104" t="str">
        <f>'Capital base remaining lives'!S6</f>
        <v>2015-16</v>
      </c>
      <c r="T6" s="104" t="str">
        <f>'Capital base remaining lives'!T6</f>
        <v>2016-17</v>
      </c>
      <c r="U6" s="104" t="str">
        <f>'Capital base remaining lives'!U6</f>
        <v>2017-18</v>
      </c>
      <c r="V6" s="104" t="str">
        <f>'Capital base remaining lives'!V6</f>
        <v>2018-19</v>
      </c>
      <c r="W6" s="104" t="str">
        <f>'Capital base remaining lives'!W6</f>
        <v>2019-20</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28.48</v>
      </c>
      <c r="D9" s="1364">
        <f>'Capital base remaining lives'!D14</f>
        <v>0</v>
      </c>
      <c r="E9" s="1364">
        <f>'Capital base remaining lives'!E14</f>
        <v>0</v>
      </c>
      <c r="F9" s="1364">
        <f>'Capital base remaining lives'!F14</f>
        <v>0</v>
      </c>
      <c r="G9" s="1364">
        <f>'Capital base remaining lives'!G14</f>
        <v>0</v>
      </c>
      <c r="H9" s="1364">
        <f>'Capital base remaining lives'!H14</f>
        <v>2.0527E-2</v>
      </c>
      <c r="I9" s="1364">
        <f>'Capital base remaining lives'!I14</f>
        <v>0</v>
      </c>
      <c r="J9" s="1364">
        <f>'Capital base remaining lives'!J14</f>
        <v>0</v>
      </c>
      <c r="K9" s="1364">
        <f>'Capital base remaining lives'!K14</f>
        <v>0</v>
      </c>
      <c r="L9" s="1364">
        <f>'Capital base remaining lives'!L14</f>
        <v>0</v>
      </c>
      <c r="M9" s="1364">
        <f>'Capital base remaining lives'!M14</f>
        <v>0.31096299999999999</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28.48</v>
      </c>
      <c r="D14" s="1346">
        <f ca="1">IF(C38="n/a",C14,IFERROR(IF((OFFSET($C14,0,$A14))&lt;0,
MIN(0,C14-(OFFSET($C14,0,$A14)/(OFFSET($C9,-$A13,$A14)))),
MAX(0,C14-(OFFSET($C14,0,$A14)/(OFFSET($C9,-$A13,$A14))))),0))</f>
        <v>27.056000000000001</v>
      </c>
      <c r="E14" s="1346">
        <f t="shared" ref="E14" ca="1" si="5">IF(D38="n/a",D14,IFERROR(IF((OFFSET($C14,0,$A14))&lt;0,
MIN(0,D14-(OFFSET($C14,0,$A14)/(OFFSET($C9,-$A13,$A14)))),
MAX(0,D14-(OFFSET($C14,0,$A14)/(OFFSET($C9,-$A13,$A14))))),0))</f>
        <v>25.632000000000001</v>
      </c>
      <c r="F14" s="1346">
        <f t="shared" ref="F14:F15" ca="1" si="6">IF(E38="n/a",E14,IFERROR(IF((OFFSET($C14,0,$A14))&lt;0,
MIN(0,E14-(OFFSET($C14,0,$A14)/(OFFSET($C9,-$A13,$A14)))),
MAX(0,E14-(OFFSET($C14,0,$A14)/(OFFSET($C9,-$A13,$A14))))),0))</f>
        <v>24.208000000000002</v>
      </c>
      <c r="G14" s="1346">
        <f t="shared" ref="G14:G16" ca="1" si="7">IF(F38="n/a",F14,IFERROR(IF((OFFSET($C14,0,$A14))&lt;0,
MIN(0,F14-(OFFSET($C14,0,$A14)/(OFFSET($C9,-$A13,$A14)))),
MAX(0,F14-(OFFSET($C14,0,$A14)/(OFFSET($C9,-$A13,$A14))))),0))</f>
        <v>22.784000000000002</v>
      </c>
      <c r="H14" s="1346">
        <f t="shared" ref="H14:H17" ca="1" si="8">IF(G38="n/a",G14,IFERROR(IF((OFFSET($C14,0,$A14))&lt;0,
MIN(0,G14-(OFFSET($C14,0,$A14)/(OFFSET($C9,-$A13,$A14)))),
MAX(0,G14-(OFFSET($C14,0,$A14)/(OFFSET($C9,-$A13,$A14))))),0))</f>
        <v>21.360000000000003</v>
      </c>
      <c r="I14" s="1346">
        <f t="shared" ref="I14:I18" ca="1" si="9">IF(H38="n/a",H14,IFERROR(IF((OFFSET($C14,0,$A14))&lt;0,
MIN(0,H14-(OFFSET($C14,0,$A14)/(OFFSET($C9,-$A13,$A14)))),
MAX(0,H14-(OFFSET($C14,0,$A14)/(OFFSET($C9,-$A13,$A14))))),0))</f>
        <v>19.936000000000003</v>
      </c>
      <c r="J14" s="1346">
        <f t="shared" ref="J14:J19" ca="1" si="10">IF(I38="n/a",I14,IFERROR(IF((OFFSET($C14,0,$A14))&lt;0,
MIN(0,I14-(OFFSET($C14,0,$A14)/(OFFSET($C9,-$A13,$A14)))),
MAX(0,I14-(OFFSET($C14,0,$A14)/(OFFSET($C9,-$A13,$A14))))),0))</f>
        <v>18.512000000000004</v>
      </c>
      <c r="K14" s="1346">
        <f t="shared" ref="K14:K20" ca="1" si="11">IF(J38="n/a",J14,IFERROR(IF((OFFSET($C14,0,$A14))&lt;0,
MIN(0,J14-(OFFSET($C14,0,$A14)/(OFFSET($C9,-$A13,$A14)))),
MAX(0,J14-(OFFSET($C14,0,$A14)/(OFFSET($C9,-$A13,$A14))))),0))</f>
        <v>17.088000000000005</v>
      </c>
      <c r="L14" s="1346">
        <f t="shared" ref="L14:L21" ca="1" si="12">IF(K38="n/a",K14,IFERROR(IF((OFFSET($C14,0,$A14))&lt;0,
MIN(0,K14-(OFFSET($C14,0,$A14)/(OFFSET($C9,-$A13,$A14)))),
MAX(0,K14-(OFFSET($C14,0,$A14)/(OFFSET($C9,-$A13,$A14))))),0))</f>
        <v>15.664000000000005</v>
      </c>
      <c r="M14" s="1346">
        <f t="shared" ref="M14:M22" ca="1" si="13">IF(L38="n/a",L14,IFERROR(IF((OFFSET($C14,0,$A14))&lt;0,
MIN(0,L14-(OFFSET($C14,0,$A14)/(OFFSET($C9,-$A13,$A14)))),
MAX(0,L14-(OFFSET($C14,0,$A14)/(OFFSET($C9,-$A13,$A14))))),0))</f>
        <v>14.240000000000006</v>
      </c>
      <c r="N14" s="1346">
        <f t="shared" ref="N14:N23" ca="1" si="14">IF(M38="n/a",M14,IFERROR(IF((OFFSET($C14,0,$A14))&lt;0,
MIN(0,M14-(OFFSET($C14,0,$A14)/(OFFSET($C9,-$A13,$A14)))),
MAX(0,M14-(OFFSET($C14,0,$A14)/(OFFSET($C9,-$A13,$A14))))),0))</f>
        <v>12.816000000000006</v>
      </c>
      <c r="O14" s="1346">
        <f t="shared" ref="O14:O24" ca="1" si="15">IF(N38="n/a",N14,IFERROR(IF((OFFSET($C14,0,$A14))&lt;0,
MIN(0,N14-(OFFSET($C14,0,$A14)/(OFFSET($C9,-$A13,$A14)))),
MAX(0,N14-(OFFSET($C14,0,$A14)/(OFFSET($C9,-$A13,$A14))))),0))</f>
        <v>11.392000000000007</v>
      </c>
      <c r="P14" s="1346">
        <f t="shared" ref="P14:P25" ca="1" si="16">IF(O38="n/a",O14,IFERROR(IF((OFFSET($C14,0,$A14))&lt;0,
MIN(0,O14-(OFFSET($C14,0,$A14)/(OFFSET($C9,-$A13,$A14)))),
MAX(0,O14-(OFFSET($C14,0,$A14)/(OFFSET($C9,-$A13,$A14))))),0))</f>
        <v>9.9680000000000071</v>
      </c>
      <c r="Q14" s="1346">
        <f t="shared" ref="Q14:Q26" ca="1" si="17">IF(P38="n/a",P14,IFERROR(IF((OFFSET($C14,0,$A14))&lt;0,
MIN(0,P14-(OFFSET($C14,0,$A14)/(OFFSET($C9,-$A13,$A14)))),
MAX(0,P14-(OFFSET($C14,0,$A14)/(OFFSET($C9,-$A13,$A14))))),0))</f>
        <v>8.5440000000000076</v>
      </c>
      <c r="R14" s="1346">
        <f t="shared" ref="R14:R27" ca="1" si="18">IF(Q38="n/a",Q14,IFERROR(IF((OFFSET($C14,0,$A14))&lt;0,
MIN(0,Q14-(OFFSET($C14,0,$A14)/(OFFSET($C9,-$A13,$A14)))),
MAX(0,Q14-(OFFSET($C14,0,$A14)/(OFFSET($C9,-$A13,$A14))))),0))</f>
        <v>7.1200000000000081</v>
      </c>
      <c r="S14" s="1346">
        <f t="shared" ref="S14:S28" ca="1" si="19">IF(R38="n/a",R14,IFERROR(IF((OFFSET($C14,0,$A14))&lt;0,
MIN(0,R14-(OFFSET($C14,0,$A14)/(OFFSET($C9,-$A13,$A14)))),
MAX(0,R14-(OFFSET($C14,0,$A14)/(OFFSET($C9,-$A13,$A14))))),0))</f>
        <v>5.6960000000000086</v>
      </c>
      <c r="T14" s="1346">
        <f t="shared" ref="T14:T29" ca="1" si="20">IF(S38="n/a",S14,IFERROR(IF((OFFSET($C14,0,$A14))&lt;0,
MIN(0,S14-(OFFSET($C14,0,$A14)/(OFFSET($C9,-$A13,$A14)))),
MAX(0,S14-(OFFSET($C14,0,$A14)/(OFFSET($C9,-$A13,$A14))))),0))</f>
        <v>4.2720000000000091</v>
      </c>
      <c r="U14" s="1346">
        <f t="shared" ref="U14:U30" ca="1" si="21">IF(T38="n/a",T14,IFERROR(IF((OFFSET($C14,0,$A14))&lt;0,
MIN(0,T14-(OFFSET($C14,0,$A14)/(OFFSET($C9,-$A13,$A14)))),
MAX(0,T14-(OFFSET($C14,0,$A14)/(OFFSET($C9,-$A13,$A14))))),0))</f>
        <v>2.8480000000000092</v>
      </c>
      <c r="V14" s="1346">
        <f t="shared" ref="V14:V31" ca="1" si="22">IF(U38="n/a",U14,IFERROR(IF((OFFSET($C14,0,$A14))&lt;0,
MIN(0,U14-(OFFSET($C14,0,$A14)/(OFFSET($C9,-$A13,$A14)))),
MAX(0,U14-(OFFSET($C14,0,$A14)/(OFFSET($C9,-$A13,$A14))))),0))</f>
        <v>1.4240000000000093</v>
      </c>
      <c r="W14" s="1346">
        <f t="shared" ref="W14:W32" ca="1" si="23">IF(V38="n/a",V14,IFERROR(IF((OFFSET($C14,0,$A14))&lt;0,
MIN(0,V14-(OFFSET($C14,0,$A14)/(OFFSET($C9,-$A13,$A14)))),
MAX(0,V14-(OFFSET($C14,0,$A14)/(OFFSET($C9,-$A13,$A14))))),0))</f>
        <v>9.3258734068513149E-15</v>
      </c>
      <c r="X14" s="170"/>
      <c r="Y14" s="170"/>
      <c r="Z14" s="170"/>
      <c r="AA14" s="170"/>
      <c r="AB14" s="170"/>
    </row>
    <row r="15" spans="1:28" hidden="1" outlineLevel="1">
      <c r="A15" s="223">
        <v>1</v>
      </c>
      <c r="B15" s="210" t="str">
        <f t="shared" ref="B15:B33" ca="1" si="24">"Depreciated Net Capex "&amp;OFFSET($C$6,0,A15)</f>
        <v>Depreciated Net Capex 2000-01</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2001-02</v>
      </c>
      <c r="C16" s="1349"/>
      <c r="D16" s="1350"/>
      <c r="E16" s="1348">
        <f>E9</f>
        <v>0</v>
      </c>
      <c r="F16" s="1346">
        <f ca="1">IF(E40="n/a",E16,IFERROR(IF((OFFSET($C16,0,$A16))&lt;0,
MIN(0,E16-(OFFSET($C16,0,$A16)/(OFFSET($C11,-$A15,$A16)))),
MAX(0,E16-(OFFSET($C16,0,$A16)/(OFFSET($C11,-$A15,$A16))))),0))</f>
        <v>0</v>
      </c>
      <c r="G16" s="1346">
        <f t="shared" ca="1" si="7"/>
        <v>0</v>
      </c>
      <c r="H16" s="1346">
        <f t="shared" ca="1" si="8"/>
        <v>0</v>
      </c>
      <c r="I16" s="1346">
        <f t="shared" ca="1" si="9"/>
        <v>0</v>
      </c>
      <c r="J16" s="1346">
        <f t="shared" ca="1" si="10"/>
        <v>0</v>
      </c>
      <c r="K16" s="1346">
        <f t="shared" ca="1" si="11"/>
        <v>0</v>
      </c>
      <c r="L16" s="1346">
        <f t="shared" ca="1" si="12"/>
        <v>0</v>
      </c>
      <c r="M16" s="1346">
        <f t="shared" ca="1" si="13"/>
        <v>0</v>
      </c>
      <c r="N16" s="1346">
        <f t="shared" ca="1" si="14"/>
        <v>0</v>
      </c>
      <c r="O16" s="1346">
        <f t="shared" ca="1" si="15"/>
        <v>0</v>
      </c>
      <c r="P16" s="1346">
        <f t="shared" ca="1" si="16"/>
        <v>0</v>
      </c>
      <c r="Q16" s="1346">
        <f t="shared" ca="1" si="17"/>
        <v>0</v>
      </c>
      <c r="R16" s="1346">
        <f t="shared" ca="1" si="18"/>
        <v>0</v>
      </c>
      <c r="S16" s="1346">
        <f t="shared" ca="1" si="19"/>
        <v>0</v>
      </c>
      <c r="T16" s="1346">
        <f t="shared" ca="1" si="20"/>
        <v>0</v>
      </c>
      <c r="U16" s="1346">
        <f t="shared" ca="1" si="21"/>
        <v>0</v>
      </c>
      <c r="V16" s="1346">
        <f t="shared" ca="1" si="22"/>
        <v>0</v>
      </c>
      <c r="W16" s="1346">
        <f t="shared" ca="1" si="23"/>
        <v>0</v>
      </c>
      <c r="X16" s="226"/>
      <c r="Y16" s="170"/>
      <c r="Z16" s="170"/>
      <c r="AA16" s="170"/>
      <c r="AB16" s="170"/>
    </row>
    <row r="17" spans="1:28" hidden="1" outlineLevel="1">
      <c r="A17" s="223">
        <v>3</v>
      </c>
      <c r="B17" s="210" t="str">
        <f t="shared" ca="1" si="24"/>
        <v>Depreciated Net Capex 2002-03</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2003-04</v>
      </c>
      <c r="C18" s="1349"/>
      <c r="D18" s="1349"/>
      <c r="E18" s="1349"/>
      <c r="F18" s="1350"/>
      <c r="G18" s="1351">
        <f>G9</f>
        <v>0</v>
      </c>
      <c r="H18" s="1346">
        <f ca="1">IF(G42="n/a",G18,IFERROR(IF((OFFSET($C18,0,$A18))&lt;0,
MIN(0,G18-(OFFSET($C18,0,$A18)/(OFFSET($C13,-$A17,$A18)))),
MAX(0,G18-(OFFSET($C18,0,$A18)/(OFFSET($C13,-$A17,$A18))))),0))</f>
        <v>0</v>
      </c>
      <c r="I18" s="1346">
        <f t="shared" ca="1" si="9"/>
        <v>0</v>
      </c>
      <c r="J18" s="1346">
        <f t="shared" ca="1" si="10"/>
        <v>0</v>
      </c>
      <c r="K18" s="1346">
        <f t="shared" ca="1" si="11"/>
        <v>0</v>
      </c>
      <c r="L18" s="1346">
        <f t="shared" ca="1" si="12"/>
        <v>0</v>
      </c>
      <c r="M18" s="1346">
        <f t="shared" ca="1" si="13"/>
        <v>0</v>
      </c>
      <c r="N18" s="1346">
        <f t="shared" ca="1" si="14"/>
        <v>0</v>
      </c>
      <c r="O18" s="1346">
        <f t="shared" ca="1" si="15"/>
        <v>0</v>
      </c>
      <c r="P18" s="1346">
        <f t="shared" ca="1" si="16"/>
        <v>0</v>
      </c>
      <c r="Q18" s="1346">
        <f t="shared" ca="1" si="17"/>
        <v>0</v>
      </c>
      <c r="R18" s="1346">
        <f t="shared" ca="1" si="18"/>
        <v>0</v>
      </c>
      <c r="S18" s="1346">
        <f t="shared" ca="1" si="19"/>
        <v>0</v>
      </c>
      <c r="T18" s="1346">
        <f t="shared" ca="1" si="20"/>
        <v>0</v>
      </c>
      <c r="U18" s="1346">
        <f t="shared" ca="1" si="21"/>
        <v>0</v>
      </c>
      <c r="V18" s="1346">
        <f t="shared" ca="1" si="22"/>
        <v>0</v>
      </c>
      <c r="W18" s="1346">
        <f t="shared" ca="1" si="23"/>
        <v>0</v>
      </c>
      <c r="X18" s="226"/>
      <c r="Y18" s="226"/>
      <c r="Z18" s="226"/>
      <c r="AA18" s="170"/>
      <c r="AB18" s="170"/>
    </row>
    <row r="19" spans="1:28" hidden="1" outlineLevel="1">
      <c r="A19" s="223">
        <v>5</v>
      </c>
      <c r="B19" s="210" t="str">
        <f t="shared" ca="1" si="24"/>
        <v>Depreciated Net Capex 2004-05</v>
      </c>
      <c r="C19" s="1349"/>
      <c r="D19" s="1349"/>
      <c r="E19" s="1349"/>
      <c r="F19" s="1349"/>
      <c r="G19" s="1350"/>
      <c r="H19" s="1351">
        <f>H9</f>
        <v>2.0527E-2</v>
      </c>
      <c r="I19" s="1346">
        <f ca="1">IF(H43="n/a",H19,IFERROR(IF((OFFSET($C19,0,$A19))&lt;0,
MIN(0,H19-(OFFSET($C19,0,$A19)/(OFFSET($C14,-$A18,$A19)))),
MAX(0,H19-(OFFSET($C19,0,$A19)/(OFFSET($C14,-$A18,$A19))))),0))</f>
        <v>1.9500650000000001E-2</v>
      </c>
      <c r="J19" s="1346">
        <f t="shared" ca="1" si="10"/>
        <v>1.8474300000000003E-2</v>
      </c>
      <c r="K19" s="1346">
        <f t="shared" ca="1" si="11"/>
        <v>1.7447950000000004E-2</v>
      </c>
      <c r="L19" s="1346">
        <f t="shared" ca="1" si="12"/>
        <v>1.6421600000000005E-2</v>
      </c>
      <c r="M19" s="1346">
        <f t="shared" ca="1" si="13"/>
        <v>1.5395250000000004E-2</v>
      </c>
      <c r="N19" s="1346">
        <f t="shared" ca="1" si="14"/>
        <v>1.4368900000000004E-2</v>
      </c>
      <c r="O19" s="1346">
        <f t="shared" ca="1" si="15"/>
        <v>1.3342550000000003E-2</v>
      </c>
      <c r="P19" s="1346">
        <f t="shared" ca="1" si="16"/>
        <v>1.2316200000000003E-2</v>
      </c>
      <c r="Q19" s="1346">
        <f t="shared" ca="1" si="17"/>
        <v>1.1289850000000002E-2</v>
      </c>
      <c r="R19" s="1346">
        <f t="shared" ca="1" si="18"/>
        <v>1.0263500000000002E-2</v>
      </c>
      <c r="S19" s="1346">
        <f t="shared" ca="1" si="19"/>
        <v>9.2371500000000013E-3</v>
      </c>
      <c r="T19" s="1346">
        <f t="shared" ca="1" si="20"/>
        <v>8.2108000000000007E-3</v>
      </c>
      <c r="U19" s="1346">
        <f t="shared" ca="1" si="21"/>
        <v>7.1844500000000002E-3</v>
      </c>
      <c r="V19" s="1346">
        <f t="shared" ca="1" si="22"/>
        <v>6.1580999999999997E-3</v>
      </c>
      <c r="W19" s="1346">
        <f t="shared" ca="1" si="23"/>
        <v>5.1317499999999992E-3</v>
      </c>
      <c r="X19" s="226"/>
      <c r="Y19" s="226"/>
      <c r="Z19" s="226"/>
      <c r="AA19" s="170"/>
      <c r="AB19" s="170"/>
    </row>
    <row r="20" spans="1:28" hidden="1" outlineLevel="1">
      <c r="A20" s="223">
        <v>6</v>
      </c>
      <c r="B20" s="210" t="str">
        <f t="shared" ca="1" si="24"/>
        <v>Depreciated Net Capex 2005-06</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2006-07</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2007-08</v>
      </c>
      <c r="C22" s="1349"/>
      <c r="D22" s="1349"/>
      <c r="E22" s="1349"/>
      <c r="F22" s="1349"/>
      <c r="G22" s="1349"/>
      <c r="H22" s="1349"/>
      <c r="I22" s="1349"/>
      <c r="J22" s="1350"/>
      <c r="K22" s="1351">
        <f>K9</f>
        <v>0</v>
      </c>
      <c r="L22" s="1346">
        <f ca="1">IF(K46="n/a",K22,IFERROR(IF((OFFSET($C22,0,$A22))&lt;0,
MIN(0,K22-(OFFSET($C22,0,$A22)/(OFFSET($C17,-$A21,$A22)))),
MAX(0,K22-(OFFSET($C22,0,$A22)/(OFFSET($C17,-$A21,$A22))))),0))</f>
        <v>0</v>
      </c>
      <c r="M22" s="1346">
        <f t="shared" ca="1" si="13"/>
        <v>0</v>
      </c>
      <c r="N22" s="1346">
        <f t="shared" ca="1" si="14"/>
        <v>0</v>
      </c>
      <c r="O22" s="1346">
        <f t="shared" ca="1" si="15"/>
        <v>0</v>
      </c>
      <c r="P22" s="1346">
        <f t="shared" ca="1" si="16"/>
        <v>0</v>
      </c>
      <c r="Q22" s="1346">
        <f t="shared" ca="1" si="17"/>
        <v>0</v>
      </c>
      <c r="R22" s="1346">
        <f t="shared" ca="1" si="18"/>
        <v>0</v>
      </c>
      <c r="S22" s="1346">
        <f t="shared" ca="1" si="19"/>
        <v>0</v>
      </c>
      <c r="T22" s="1346">
        <f t="shared" ca="1" si="20"/>
        <v>0</v>
      </c>
      <c r="U22" s="1346">
        <f t="shared" ca="1" si="21"/>
        <v>0</v>
      </c>
      <c r="V22" s="1346">
        <f t="shared" ca="1" si="22"/>
        <v>0</v>
      </c>
      <c r="W22" s="1346">
        <f t="shared" ca="1" si="23"/>
        <v>0</v>
      </c>
      <c r="X22" s="226"/>
      <c r="Y22" s="226"/>
      <c r="Z22" s="226"/>
      <c r="AA22" s="170"/>
      <c r="AB22" s="170"/>
    </row>
    <row r="23" spans="1:28" hidden="1" outlineLevel="1">
      <c r="A23" s="223">
        <v>9</v>
      </c>
      <c r="B23" s="210" t="str">
        <f t="shared" ca="1" si="24"/>
        <v>Depreciated Net Capex 2008-09</v>
      </c>
      <c r="C23" s="1349"/>
      <c r="D23" s="1349"/>
      <c r="E23" s="1349"/>
      <c r="F23" s="1349"/>
      <c r="G23" s="1349"/>
      <c r="H23" s="1349"/>
      <c r="I23" s="1349"/>
      <c r="J23" s="1349"/>
      <c r="K23" s="1350"/>
      <c r="L23" s="1351">
        <f>L9</f>
        <v>0</v>
      </c>
      <c r="M23" s="1346">
        <f ca="1">IF(L47="n/a",L23,IFERROR(IF((OFFSET($C23,0,$A23))&lt;0,
MIN(0,L23-(OFFSET($C23,0,$A23)/(OFFSET($C18,-$A22,$A23)))),
MAX(0,L23-(OFFSET($C23,0,$A23)/(OFFSET($C18,-$A22,$A23))))),0))</f>
        <v>0</v>
      </c>
      <c r="N23" s="1346">
        <f t="shared" ca="1" si="14"/>
        <v>0</v>
      </c>
      <c r="O23" s="1346">
        <f t="shared" ca="1" si="15"/>
        <v>0</v>
      </c>
      <c r="P23" s="1346">
        <f t="shared" ca="1" si="16"/>
        <v>0</v>
      </c>
      <c r="Q23" s="1346">
        <f t="shared" ca="1" si="17"/>
        <v>0</v>
      </c>
      <c r="R23" s="1346">
        <f t="shared" ca="1" si="18"/>
        <v>0</v>
      </c>
      <c r="S23" s="1346">
        <f t="shared" ca="1" si="19"/>
        <v>0</v>
      </c>
      <c r="T23" s="1346">
        <f t="shared" ca="1" si="20"/>
        <v>0</v>
      </c>
      <c r="U23" s="1346">
        <f t="shared" ca="1" si="21"/>
        <v>0</v>
      </c>
      <c r="V23" s="1346">
        <f t="shared" ca="1" si="22"/>
        <v>0</v>
      </c>
      <c r="W23" s="1346">
        <f t="shared" ca="1" si="23"/>
        <v>0</v>
      </c>
      <c r="X23" s="226"/>
      <c r="Y23" s="226"/>
      <c r="Z23" s="226"/>
      <c r="AA23" s="170"/>
      <c r="AB23" s="170"/>
    </row>
    <row r="24" spans="1:28" hidden="1" outlineLevel="1">
      <c r="A24" s="223">
        <v>10</v>
      </c>
      <c r="B24" s="210" t="str">
        <f t="shared" ca="1" si="24"/>
        <v>Depreciated Net Capex 2009-10</v>
      </c>
      <c r="C24" s="1349"/>
      <c r="D24" s="1349"/>
      <c r="E24" s="1349"/>
      <c r="F24" s="1349"/>
      <c r="G24" s="1349"/>
      <c r="H24" s="1349"/>
      <c r="I24" s="1349"/>
      <c r="J24" s="1349"/>
      <c r="K24" s="1349"/>
      <c r="L24" s="1350"/>
      <c r="M24" s="1351">
        <f>M9</f>
        <v>0.31096299999999999</v>
      </c>
      <c r="N24" s="1346">
        <f ca="1">IF(M48="n/a",M24,IFERROR(IF((OFFSET($C24,0,$A24))&lt;0,
MIN(0,M24-(OFFSET($C24,0,$A24)/(OFFSET($C19,-$A23,$A24)))),
MAX(0,M24-(OFFSET($C24,0,$A24)/(OFFSET($C19,-$A23,$A24))))),0))</f>
        <v>0.29541485000000001</v>
      </c>
      <c r="O24" s="1346">
        <f t="shared" ca="1" si="15"/>
        <v>0.27986670000000002</v>
      </c>
      <c r="P24" s="1346">
        <f t="shared" ca="1" si="16"/>
        <v>0.26431855000000004</v>
      </c>
      <c r="Q24" s="1346">
        <f t="shared" ca="1" si="17"/>
        <v>0.24877040000000003</v>
      </c>
      <c r="R24" s="1346">
        <f t="shared" ca="1" si="18"/>
        <v>0.23322225000000002</v>
      </c>
      <c r="S24" s="1346">
        <f t="shared" ca="1" si="19"/>
        <v>0.21767410000000001</v>
      </c>
      <c r="T24" s="1346">
        <f t="shared" ca="1" si="20"/>
        <v>0.20212595</v>
      </c>
      <c r="U24" s="1346">
        <f t="shared" ca="1" si="21"/>
        <v>0.18657779999999999</v>
      </c>
      <c r="V24" s="1346">
        <f t="shared" ca="1" si="22"/>
        <v>0.17102964999999998</v>
      </c>
      <c r="W24" s="1346">
        <f t="shared" ca="1" si="23"/>
        <v>0.15548149999999997</v>
      </c>
      <c r="X24" s="226"/>
      <c r="Y24" s="226"/>
      <c r="Z24" s="226"/>
      <c r="AA24" s="170"/>
      <c r="AB24" s="170"/>
    </row>
    <row r="25" spans="1:28" hidden="1" outlineLevel="1">
      <c r="A25" s="223">
        <v>11</v>
      </c>
      <c r="B25" s="210" t="str">
        <f t="shared" ca="1" si="24"/>
        <v>Depreciated Net Capex 2010-11</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2011-12</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2012-13</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2013-14</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2014-15</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2015-16</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2016-17</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2017-18</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2018-19</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2019-20</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2000-01</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2001-02</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2002-03</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2003-04</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2004-05</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2005-06</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2006-07</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2007-08</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2008-09</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2009-10</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2010-11</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2011-12</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2012-13</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2013-14</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2014-15</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2015-16</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2016-17</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2017-18</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2018-19</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2019-20</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20</v>
      </c>
      <c r="D60" s="1354">
        <f ca="1">(IF(OR($C10&lt;&gt;"n/a",D10&lt;&gt;"n/a"),IF(SUM(D13:D35)=0,0,IF((SUMPRODUCT(D13:D35,D37:D59)/SUM(D13:D35))&lt;0,1,(SUMPRODUCT(D13:D35,D37:D59)/SUM(D13:D35)))),"n/a"))</f>
        <v>18.999999999999996</v>
      </c>
      <c r="E60" s="1354">
        <f t="shared" ref="E60:W60" ca="1" si="30">(IF(OR($C10&lt;&gt;"n/a",E10&lt;&gt;"n/a"),IF(SUM(E13:E35)=0,0,IF((SUMPRODUCT(E13:E35,E37:E59)/SUM(E13:E35))&lt;0,1,(SUMPRODUCT(E13:E35,E37:E59)/SUM(E13:E35)))),"n/a"))</f>
        <v>18</v>
      </c>
      <c r="F60" s="1354">
        <f t="shared" ca="1" si="30"/>
        <v>17</v>
      </c>
      <c r="G60" s="1354">
        <f t="shared" ca="1" si="30"/>
        <v>16</v>
      </c>
      <c r="H60" s="1354">
        <f t="shared" ca="1" si="30"/>
        <v>15.004800396173584</v>
      </c>
      <c r="I60" s="1354">
        <f t="shared" ca="1" si="30"/>
        <v>14.004886033766333</v>
      </c>
      <c r="J60" s="1354">
        <f t="shared" ca="1" si="30"/>
        <v>13.004984842724722</v>
      </c>
      <c r="K60" s="1354">
        <f t="shared" ca="1" si="30"/>
        <v>12.00510011490228</v>
      </c>
      <c r="L60" s="1354">
        <f t="shared" ca="1" si="30"/>
        <v>11.005236338798442</v>
      </c>
      <c r="M60" s="1354">
        <f t="shared" ca="1" si="30"/>
        <v>10.218764786318504</v>
      </c>
      <c r="N60" s="1354">
        <f t="shared" ca="1" si="30"/>
        <v>9.2305380812021998</v>
      </c>
      <c r="O60" s="1354">
        <f t="shared" ca="1" si="30"/>
        <v>8.2452142438099685</v>
      </c>
      <c r="P60" s="1354">
        <f t="shared" ca="1" si="30"/>
        <v>7.2640178557854389</v>
      </c>
      <c r="Q60" s="1354">
        <f t="shared" ca="1" si="30"/>
        <v>6.2889749931004841</v>
      </c>
      <c r="R60" s="1354">
        <f t="shared" ca="1" si="30"/>
        <v>5.3236972380913476</v>
      </c>
      <c r="S60" s="1354">
        <f t="shared" ca="1" si="30"/>
        <v>4.3753098191366622</v>
      </c>
      <c r="T60" s="1354">
        <f t="shared" ca="1" si="30"/>
        <v>3.4600978496316674</v>
      </c>
      <c r="U60" s="1354">
        <f t="shared" ca="1" si="30"/>
        <v>2.625196873950288</v>
      </c>
      <c r="V60" s="1354">
        <f t="shared" ca="1" si="30"/>
        <v>2.0873721710648798</v>
      </c>
      <c r="W60" s="1354">
        <f t="shared" ca="1" si="30"/>
        <v>9.8402451229889714</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0</v>
      </c>
      <c r="K63" s="1364">
        <f>'Capital base remaining lives'!K68</f>
        <v>0</v>
      </c>
      <c r="L63" s="1364">
        <f>'Capital base remaining lives'!L68</f>
        <v>0</v>
      </c>
      <c r="M63" s="1364">
        <f>'Capital base remaining lives'!M68</f>
        <v>0</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2000-01</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2001-02</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2002-03</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2003-04</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2004-05</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2005-06</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2006-07</v>
      </c>
      <c r="C75" s="1349"/>
      <c r="D75" s="1349"/>
      <c r="E75" s="1349"/>
      <c r="F75" s="1349"/>
      <c r="G75" s="1349"/>
      <c r="H75" s="1349"/>
      <c r="I75" s="1350"/>
      <c r="J75" s="1351">
        <f>J63</f>
        <v>0</v>
      </c>
      <c r="K75" s="1346">
        <f ca="1">IF(J99="n/a",J75,IFERROR(IF((OFFSET($C75,0,$A75))&lt;0,
MIN(0,J75-(OFFSET($C75,0,$A75)/(OFFSET($C70,-$A74,$A75)))),
MAX(0,J75-(OFFSET($C75,0,$A75)/(OFFSET($C70,-$A74,$A75))))),0))</f>
        <v>0</v>
      </c>
      <c r="L75" s="1346">
        <f t="shared" ca="1" si="57"/>
        <v>0</v>
      </c>
      <c r="M75" s="1346">
        <f t="shared" ca="1" si="58"/>
        <v>0</v>
      </c>
      <c r="N75" s="1346">
        <f t="shared" ca="1" si="59"/>
        <v>0</v>
      </c>
      <c r="O75" s="1346">
        <f t="shared" ca="1" si="60"/>
        <v>0</v>
      </c>
      <c r="P75" s="1346">
        <f t="shared" ca="1" si="61"/>
        <v>0</v>
      </c>
      <c r="Q75" s="1346">
        <f t="shared" ca="1" si="62"/>
        <v>0</v>
      </c>
      <c r="R75" s="1346">
        <f t="shared" ca="1" si="63"/>
        <v>0</v>
      </c>
      <c r="S75" s="1346">
        <f t="shared" ca="1" si="64"/>
        <v>0</v>
      </c>
      <c r="T75" s="1346">
        <f t="shared" ca="1" si="65"/>
        <v>0</v>
      </c>
      <c r="U75" s="1346">
        <f t="shared" ca="1" si="66"/>
        <v>0</v>
      </c>
      <c r="V75" s="1346">
        <f t="shared" ca="1" si="67"/>
        <v>0</v>
      </c>
      <c r="W75" s="1346">
        <f t="shared" ca="1" si="68"/>
        <v>0</v>
      </c>
      <c r="X75" s="226"/>
      <c r="Y75" s="226"/>
      <c r="Z75" s="226"/>
      <c r="AA75" s="170"/>
      <c r="AB75" s="170"/>
    </row>
    <row r="76" spans="1:28" ht="12.75" hidden="1" customHeight="1" outlineLevel="1">
      <c r="A76" s="223">
        <v>8</v>
      </c>
      <c r="B76" s="210" t="str">
        <f t="shared" ca="1" si="69"/>
        <v>Depreciated Net Capex 2007-08</v>
      </c>
      <c r="C76" s="1349"/>
      <c r="D76" s="1349"/>
      <c r="E76" s="1349"/>
      <c r="F76" s="1349"/>
      <c r="G76" s="1349"/>
      <c r="H76" s="1349"/>
      <c r="I76" s="1349"/>
      <c r="J76" s="1350"/>
      <c r="K76" s="1351">
        <f>K63</f>
        <v>0</v>
      </c>
      <c r="L76" s="1346">
        <f ca="1">IF(K100="n/a",K76,IFERROR(IF((OFFSET($C76,0,$A76))&lt;0,
MIN(0,K76-(OFFSET($C76,0,$A76)/(OFFSET($C71,-$A75,$A76)))),
MAX(0,K76-(OFFSET($C76,0,$A76)/(OFFSET($C71,-$A75,$A76))))),0))</f>
        <v>0</v>
      </c>
      <c r="M76" s="1346">
        <f t="shared" ca="1" si="58"/>
        <v>0</v>
      </c>
      <c r="N76" s="1346">
        <f t="shared" ca="1" si="59"/>
        <v>0</v>
      </c>
      <c r="O76" s="1346">
        <f t="shared" ca="1" si="60"/>
        <v>0</v>
      </c>
      <c r="P76" s="1346">
        <f t="shared" ca="1" si="61"/>
        <v>0</v>
      </c>
      <c r="Q76" s="1346">
        <f t="shared" ca="1" si="62"/>
        <v>0</v>
      </c>
      <c r="R76" s="1346">
        <f t="shared" ca="1" si="63"/>
        <v>0</v>
      </c>
      <c r="S76" s="1346">
        <f t="shared" ca="1" si="64"/>
        <v>0</v>
      </c>
      <c r="T76" s="1346">
        <f t="shared" ca="1" si="65"/>
        <v>0</v>
      </c>
      <c r="U76" s="1346">
        <f t="shared" ca="1" si="66"/>
        <v>0</v>
      </c>
      <c r="V76" s="1346">
        <f t="shared" ca="1" si="67"/>
        <v>0</v>
      </c>
      <c r="W76" s="1346">
        <f t="shared" ca="1" si="68"/>
        <v>0</v>
      </c>
      <c r="X76" s="226"/>
      <c r="Y76" s="226"/>
      <c r="Z76" s="226"/>
      <c r="AA76" s="170"/>
      <c r="AB76" s="170"/>
    </row>
    <row r="77" spans="1:28" ht="12.75" hidden="1" customHeight="1" outlineLevel="1">
      <c r="A77" s="223">
        <v>9</v>
      </c>
      <c r="B77" s="210" t="str">
        <f t="shared" ca="1" si="69"/>
        <v>Depreciated Net Capex 2008-09</v>
      </c>
      <c r="C77" s="1349"/>
      <c r="D77" s="1349"/>
      <c r="E77" s="1349"/>
      <c r="F77" s="1349"/>
      <c r="G77" s="1349"/>
      <c r="H77" s="1349"/>
      <c r="I77" s="1349"/>
      <c r="J77" s="1349"/>
      <c r="K77" s="1350"/>
      <c r="L77" s="1351">
        <f>L63</f>
        <v>0</v>
      </c>
      <c r="M77" s="1346">
        <f ca="1">IF(L101="n/a",L77,IFERROR(IF((OFFSET($C77,0,$A77))&lt;0,
MIN(0,L77-(OFFSET($C77,0,$A77)/(OFFSET($C72,-$A76,$A77)))),
MAX(0,L77-(OFFSET($C77,0,$A77)/(OFFSET($C72,-$A76,$A77))))),0))</f>
        <v>0</v>
      </c>
      <c r="N77" s="1346">
        <f t="shared" ca="1" si="59"/>
        <v>0</v>
      </c>
      <c r="O77" s="1346">
        <f t="shared" ca="1" si="60"/>
        <v>0</v>
      </c>
      <c r="P77" s="1346">
        <f t="shared" ca="1" si="61"/>
        <v>0</v>
      </c>
      <c r="Q77" s="1346">
        <f t="shared" ca="1" si="62"/>
        <v>0</v>
      </c>
      <c r="R77" s="1346">
        <f t="shared" ca="1" si="63"/>
        <v>0</v>
      </c>
      <c r="S77" s="1346">
        <f t="shared" ca="1" si="64"/>
        <v>0</v>
      </c>
      <c r="T77" s="1346">
        <f t="shared" ca="1" si="65"/>
        <v>0</v>
      </c>
      <c r="U77" s="1346">
        <f t="shared" ca="1" si="66"/>
        <v>0</v>
      </c>
      <c r="V77" s="1346">
        <f t="shared" ca="1" si="67"/>
        <v>0</v>
      </c>
      <c r="W77" s="1346">
        <f t="shared" ca="1" si="68"/>
        <v>0</v>
      </c>
      <c r="X77" s="226"/>
      <c r="Y77" s="226"/>
      <c r="Z77" s="226"/>
      <c r="AA77" s="170"/>
      <c r="AB77" s="170"/>
    </row>
    <row r="78" spans="1:28" ht="12.75" hidden="1" customHeight="1" outlineLevel="1">
      <c r="A78" s="223">
        <v>10</v>
      </c>
      <c r="B78" s="210" t="str">
        <f t="shared" ca="1" si="69"/>
        <v>Depreciated Net Capex 2009-10</v>
      </c>
      <c r="C78" s="1349"/>
      <c r="D78" s="1349"/>
      <c r="E78" s="1349"/>
      <c r="F78" s="1349"/>
      <c r="G78" s="1349"/>
      <c r="H78" s="1349"/>
      <c r="I78" s="1349"/>
      <c r="J78" s="1349"/>
      <c r="K78" s="1349"/>
      <c r="L78" s="1350"/>
      <c r="M78" s="1351">
        <f>M63</f>
        <v>0</v>
      </c>
      <c r="N78" s="1346">
        <f ca="1">IF(M102="n/a",M78,IFERROR(IF((OFFSET($C78,0,$A78))&lt;0,
MIN(0,M78-(OFFSET($C78,0,$A78)/(OFFSET($C73,-$A77,$A78)))),
MAX(0,M78-(OFFSET($C78,0,$A78)/(OFFSET($C73,-$A77,$A78))))),0))</f>
        <v>0</v>
      </c>
      <c r="O78" s="1346">
        <f t="shared" ca="1" si="60"/>
        <v>0</v>
      </c>
      <c r="P78" s="1346">
        <f t="shared" ca="1" si="61"/>
        <v>0</v>
      </c>
      <c r="Q78" s="1346">
        <f t="shared" ca="1" si="62"/>
        <v>0</v>
      </c>
      <c r="R78" s="1346">
        <f t="shared" ca="1" si="63"/>
        <v>0</v>
      </c>
      <c r="S78" s="1346">
        <f t="shared" ca="1" si="64"/>
        <v>0</v>
      </c>
      <c r="T78" s="1346">
        <f t="shared" ca="1" si="65"/>
        <v>0</v>
      </c>
      <c r="U78" s="1346">
        <f t="shared" ca="1" si="66"/>
        <v>0</v>
      </c>
      <c r="V78" s="1346">
        <f t="shared" ca="1" si="67"/>
        <v>0</v>
      </c>
      <c r="W78" s="1346">
        <f t="shared" ca="1" si="68"/>
        <v>0</v>
      </c>
      <c r="X78" s="226"/>
      <c r="Y78" s="226"/>
      <c r="Z78" s="226"/>
      <c r="AA78" s="170"/>
      <c r="AB78" s="170"/>
    </row>
    <row r="79" spans="1:28" ht="12.75" hidden="1" customHeight="1" outlineLevel="1">
      <c r="A79" s="223">
        <v>11</v>
      </c>
      <c r="B79" s="210" t="str">
        <f t="shared" ca="1" si="69"/>
        <v>Depreciated Net Capex 2010-11</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2011-12</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2012-13</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2013-14</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2014-15</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2015-16</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2016-17</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2017-18</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2018-19</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2019-20</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2000-01</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2001-02</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2002-03</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2003-04</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2004-05</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2005-06</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2006-07</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2007-08</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2008-09</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2009-10</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2010-11</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2011-12</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2012-13</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2013-14</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2014-15</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2015-16</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2016-17</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2017-18</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2018-19</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2019-20</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0</v>
      </c>
      <c r="K114" s="1354">
        <f t="shared" ca="1" si="109"/>
        <v>0</v>
      </c>
      <c r="L114" s="1354">
        <f t="shared" ca="1" si="109"/>
        <v>0</v>
      </c>
      <c r="M114" s="1354">
        <f t="shared" ca="1" si="109"/>
        <v>0</v>
      </c>
      <c r="N114" s="1354">
        <f t="shared" ca="1" si="109"/>
        <v>0</v>
      </c>
      <c r="O114" s="1354">
        <f t="shared" ca="1" si="109"/>
        <v>0</v>
      </c>
      <c r="P114" s="1354">
        <f t="shared" ca="1" si="109"/>
        <v>0</v>
      </c>
      <c r="Q114" s="1354">
        <f t="shared" ca="1" si="109"/>
        <v>0</v>
      </c>
      <c r="R114" s="1354">
        <f t="shared" ca="1" si="109"/>
        <v>0</v>
      </c>
      <c r="S114" s="1354">
        <f t="shared" ca="1" si="109"/>
        <v>0</v>
      </c>
      <c r="T114" s="1354">
        <f t="shared" ca="1" si="109"/>
        <v>0</v>
      </c>
      <c r="U114" s="1354">
        <f t="shared" ca="1" si="109"/>
        <v>0</v>
      </c>
      <c r="V114" s="1354">
        <f t="shared" ca="1" si="109"/>
        <v>0</v>
      </c>
      <c r="W114" s="1354">
        <f t="shared" ca="1" si="109"/>
        <v>0</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0</v>
      </c>
      <c r="J117" s="1364">
        <f>'Capital base remaining lives'!J122</f>
        <v>0</v>
      </c>
      <c r="K117" s="1364">
        <f>'Capital base remaining lives'!K122</f>
        <v>0</v>
      </c>
      <c r="L117" s="1364">
        <f>'Capital base remaining lives'!L122</f>
        <v>0</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2000-01</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2001-02</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2002-03</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2003-04</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2004-05</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2005-06</v>
      </c>
      <c r="C128" s="1349"/>
      <c r="D128" s="1349"/>
      <c r="E128" s="1349"/>
      <c r="F128" s="1349"/>
      <c r="G128" s="1349"/>
      <c r="H128" s="1350"/>
      <c r="I128" s="1351">
        <f>I117</f>
        <v>0</v>
      </c>
      <c r="J128" s="1346">
        <f ca="1">IF(I152="n/a",I128,IFERROR(IF((OFFSET($C128,0,$A128))&lt;0,
MIN(0,I128-(OFFSET($C128,0,$A128)/(OFFSET($C123,-$A127,$A128)))),
MAX(0,I128-(OFFSET($C128,0,$A128)/(OFFSET($C123,-$A127,$A128))))),0))</f>
        <v>0</v>
      </c>
      <c r="K128" s="1346">
        <f t="shared" ca="1" si="136"/>
        <v>0</v>
      </c>
      <c r="L128" s="1346">
        <f t="shared" ca="1" si="137"/>
        <v>0</v>
      </c>
      <c r="M128" s="1346">
        <f t="shared" ca="1" si="138"/>
        <v>0</v>
      </c>
      <c r="N128" s="1346">
        <f t="shared" ca="1" si="139"/>
        <v>0</v>
      </c>
      <c r="O128" s="1346">
        <f t="shared" ca="1" si="140"/>
        <v>0</v>
      </c>
      <c r="P128" s="1346">
        <f t="shared" ca="1" si="141"/>
        <v>0</v>
      </c>
      <c r="Q128" s="1346">
        <f t="shared" ca="1" si="142"/>
        <v>0</v>
      </c>
      <c r="R128" s="1346">
        <f t="shared" ca="1" si="143"/>
        <v>0</v>
      </c>
      <c r="S128" s="1346">
        <f t="shared" ca="1" si="144"/>
        <v>0</v>
      </c>
      <c r="T128" s="1346">
        <f t="shared" ca="1" si="145"/>
        <v>0</v>
      </c>
      <c r="U128" s="1346">
        <f t="shared" ca="1" si="146"/>
        <v>0</v>
      </c>
      <c r="V128" s="1346">
        <f t="shared" ca="1" si="147"/>
        <v>0</v>
      </c>
      <c r="W128" s="1346">
        <f t="shared" ca="1" si="148"/>
        <v>0</v>
      </c>
      <c r="X128" s="226"/>
      <c r="Y128" s="226"/>
      <c r="Z128" s="226"/>
      <c r="AA128" s="170"/>
      <c r="AB128" s="170"/>
    </row>
    <row r="129" spans="1:28" ht="12.75" hidden="1" customHeight="1" outlineLevel="1">
      <c r="A129" s="223">
        <v>7</v>
      </c>
      <c r="B129" s="210" t="str">
        <f t="shared" ca="1" si="130"/>
        <v>Depreciated Net Capex 2006-07</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2007-08</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2008-09</v>
      </c>
      <c r="C131" s="1349"/>
      <c r="D131" s="1349"/>
      <c r="E131" s="1349"/>
      <c r="F131" s="1349"/>
      <c r="G131" s="1349"/>
      <c r="H131" s="1349"/>
      <c r="I131" s="1349"/>
      <c r="J131" s="1349"/>
      <c r="K131" s="1350"/>
      <c r="L131" s="1351">
        <f>L117</f>
        <v>0</v>
      </c>
      <c r="M131" s="1346">
        <f ca="1">IF(L155="n/a",L131,IFERROR(IF((OFFSET($C131,0,$A131))&lt;0,
MIN(0,L131-(OFFSET($C131,0,$A131)/(OFFSET($C126,-$A130,$A131)))),
MAX(0,L131-(OFFSET($C131,0,$A131)/(OFFSET($C126,-$A130,$A131))))),0))</f>
        <v>0</v>
      </c>
      <c r="N131" s="1346">
        <f t="shared" ca="1" si="139"/>
        <v>0</v>
      </c>
      <c r="O131" s="1346">
        <f t="shared" ca="1" si="140"/>
        <v>0</v>
      </c>
      <c r="P131" s="1346">
        <f t="shared" ca="1" si="141"/>
        <v>0</v>
      </c>
      <c r="Q131" s="1346">
        <f t="shared" ca="1" si="142"/>
        <v>0</v>
      </c>
      <c r="R131" s="1346">
        <f t="shared" ca="1" si="143"/>
        <v>0</v>
      </c>
      <c r="S131" s="1346">
        <f t="shared" ca="1" si="144"/>
        <v>0</v>
      </c>
      <c r="T131" s="1346">
        <f t="shared" ca="1" si="145"/>
        <v>0</v>
      </c>
      <c r="U131" s="1346">
        <f t="shared" ca="1" si="146"/>
        <v>0</v>
      </c>
      <c r="V131" s="1346">
        <f t="shared" ca="1" si="147"/>
        <v>0</v>
      </c>
      <c r="W131" s="1346">
        <f t="shared" ca="1" si="148"/>
        <v>0</v>
      </c>
      <c r="X131" s="226"/>
      <c r="Y131" s="226"/>
      <c r="Z131" s="226"/>
      <c r="AA131" s="170"/>
      <c r="AB131" s="170"/>
    </row>
    <row r="132" spans="1:28" ht="12.75" hidden="1" customHeight="1" outlineLevel="1">
      <c r="A132" s="223">
        <v>10</v>
      </c>
      <c r="B132" s="210" t="str">
        <f t="shared" ca="1" si="130"/>
        <v>Depreciated Net Capex 2009-10</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2010-11</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2011-12</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2012-13</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2013-14</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2014-15</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2015-16</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2016-17</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2017-18</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2018-19</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2019-20</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2000-01</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2001-02</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2002-03</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2003-04</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2004-05</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2005-06</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2006-07</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2007-08</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2008-09</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2009-10</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2010-11</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2011-12</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2012-13</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2013-14</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2014-15</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2015-16</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2016-17</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2017-18</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2018-19</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2019-20</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0</v>
      </c>
      <c r="J168" s="1354">
        <f t="shared" ca="1" si="188"/>
        <v>0</v>
      </c>
      <c r="K168" s="1354">
        <f t="shared" ca="1" si="188"/>
        <v>0</v>
      </c>
      <c r="L168" s="1354">
        <f t="shared" ca="1" si="188"/>
        <v>0</v>
      </c>
      <c r="M168" s="1354">
        <f t="shared" ca="1" si="188"/>
        <v>0</v>
      </c>
      <c r="N168" s="1354">
        <f t="shared" ca="1" si="188"/>
        <v>0</v>
      </c>
      <c r="O168" s="1354">
        <f t="shared" ca="1" si="188"/>
        <v>0</v>
      </c>
      <c r="P168" s="1354">
        <f t="shared" ca="1" si="188"/>
        <v>0</v>
      </c>
      <c r="Q168" s="1354">
        <f t="shared" ca="1" si="188"/>
        <v>0</v>
      </c>
      <c r="R168" s="1354">
        <f t="shared" ca="1" si="188"/>
        <v>0</v>
      </c>
      <c r="S168" s="1354">
        <f t="shared" ca="1" si="188"/>
        <v>0</v>
      </c>
      <c r="T168" s="1354">
        <f t="shared" ca="1" si="188"/>
        <v>0</v>
      </c>
      <c r="U168" s="1354">
        <f t="shared" ca="1" si="188"/>
        <v>0</v>
      </c>
      <c r="V168" s="1354">
        <f t="shared" ca="1" si="188"/>
        <v>0</v>
      </c>
      <c r="W168" s="1354">
        <f t="shared" ca="1" si="188"/>
        <v>0</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0</v>
      </c>
      <c r="F171" s="1364">
        <f>'Capital base remaining lives'!F176</f>
        <v>0</v>
      </c>
      <c r="G171" s="1364">
        <f>'Capital base remaining lives'!G176</f>
        <v>0</v>
      </c>
      <c r="H171" s="1364">
        <f>'Capital base remaining lives'!H176</f>
        <v>0</v>
      </c>
      <c r="I171" s="1364">
        <f>'Capital base remaining lives'!I176</f>
        <v>0.33829799999999999</v>
      </c>
      <c r="J171" s="1364">
        <f>'Capital base remaining lives'!J176</f>
        <v>7.1149000000000004E-2</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2000-01</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2001-02</v>
      </c>
      <c r="C178" s="1349"/>
      <c r="D178" s="1350"/>
      <c r="E178" s="1348">
        <f>E171</f>
        <v>0</v>
      </c>
      <c r="F178" s="1346">
        <f ca="1">IF(E202="n/a",E178,IFERROR(IF((OFFSET($C178,0,$A178))&lt;0,
MIN(0,E178-(OFFSET($C178,0,$A178)/(OFFSET($C173,-$A177,$A178)))),
MAX(0,E178-(OFFSET($C178,0,$A178)/(OFFSET($C173,-$A177,$A178))))),0))</f>
        <v>0</v>
      </c>
      <c r="G178" s="1346">
        <f t="shared" ca="1" si="210"/>
        <v>0</v>
      </c>
      <c r="H178" s="1346">
        <f t="shared" ca="1" si="211"/>
        <v>0</v>
      </c>
      <c r="I178" s="1346">
        <f t="shared" ca="1" si="212"/>
        <v>0</v>
      </c>
      <c r="J178" s="1346">
        <f t="shared" ca="1" si="213"/>
        <v>0</v>
      </c>
      <c r="K178" s="1346">
        <f t="shared" ca="1" si="214"/>
        <v>0</v>
      </c>
      <c r="L178" s="1346">
        <f t="shared" ca="1" si="215"/>
        <v>0</v>
      </c>
      <c r="M178" s="1346">
        <f t="shared" ca="1" si="216"/>
        <v>0</v>
      </c>
      <c r="N178" s="1346">
        <f t="shared" ca="1" si="217"/>
        <v>0</v>
      </c>
      <c r="O178" s="1346">
        <f t="shared" ca="1" si="218"/>
        <v>0</v>
      </c>
      <c r="P178" s="1346">
        <f t="shared" ca="1" si="219"/>
        <v>0</v>
      </c>
      <c r="Q178" s="1346">
        <f t="shared" ca="1" si="220"/>
        <v>0</v>
      </c>
      <c r="R178" s="1346">
        <f t="shared" ca="1" si="221"/>
        <v>0</v>
      </c>
      <c r="S178" s="1346">
        <f t="shared" ca="1" si="222"/>
        <v>0</v>
      </c>
      <c r="T178" s="1346">
        <f t="shared" ca="1" si="223"/>
        <v>0</v>
      </c>
      <c r="U178" s="1346">
        <f t="shared" ca="1" si="224"/>
        <v>0</v>
      </c>
      <c r="V178" s="1346">
        <f t="shared" ca="1" si="225"/>
        <v>0</v>
      </c>
      <c r="W178" s="1346">
        <f t="shared" ca="1" si="226"/>
        <v>0</v>
      </c>
      <c r="X178" s="226"/>
      <c r="Y178" s="170"/>
      <c r="Z178" s="170"/>
      <c r="AA178" s="170"/>
      <c r="AB178" s="170"/>
    </row>
    <row r="179" spans="1:28" ht="12.75" hidden="1" customHeight="1" outlineLevel="1">
      <c r="A179" s="223">
        <v>3</v>
      </c>
      <c r="B179" s="210" t="str">
        <f t="shared" ca="1" si="227"/>
        <v>Depreciated Net Capex 2002-03</v>
      </c>
      <c r="C179" s="1349"/>
      <c r="D179" s="1349"/>
      <c r="E179" s="1350"/>
      <c r="F179" s="1351">
        <f>F171</f>
        <v>0</v>
      </c>
      <c r="G179" s="1346">
        <f ca="1">IF(F203="n/a",F179,IFERROR(IF((OFFSET($C179,0,$A179))&lt;0,
MIN(0,F179-(OFFSET($C179,0,$A179)/(OFFSET($C174,-$A178,$A179)))),
MAX(0,F179-(OFFSET($C179,0,$A179)/(OFFSET($C174,-$A178,$A179))))),0))</f>
        <v>0</v>
      </c>
      <c r="H179" s="1346">
        <f t="shared" ca="1" si="211"/>
        <v>0</v>
      </c>
      <c r="I179" s="1346">
        <f t="shared" ca="1" si="212"/>
        <v>0</v>
      </c>
      <c r="J179" s="1346">
        <f t="shared" ca="1" si="213"/>
        <v>0</v>
      </c>
      <c r="K179" s="1346">
        <f t="shared" ca="1" si="214"/>
        <v>0</v>
      </c>
      <c r="L179" s="1346">
        <f t="shared" ca="1" si="215"/>
        <v>0</v>
      </c>
      <c r="M179" s="1346">
        <f t="shared" ca="1" si="216"/>
        <v>0</v>
      </c>
      <c r="N179" s="1346">
        <f t="shared" ca="1" si="217"/>
        <v>0</v>
      </c>
      <c r="O179" s="1346">
        <f t="shared" ca="1" si="218"/>
        <v>0</v>
      </c>
      <c r="P179" s="1346">
        <f t="shared" ca="1" si="219"/>
        <v>0</v>
      </c>
      <c r="Q179" s="1346">
        <f t="shared" ca="1" si="220"/>
        <v>0</v>
      </c>
      <c r="R179" s="1346">
        <f t="shared" ca="1" si="221"/>
        <v>0</v>
      </c>
      <c r="S179" s="1346">
        <f t="shared" ca="1" si="222"/>
        <v>0</v>
      </c>
      <c r="T179" s="1346">
        <f t="shared" ca="1" si="223"/>
        <v>0</v>
      </c>
      <c r="U179" s="1346">
        <f t="shared" ca="1" si="224"/>
        <v>0</v>
      </c>
      <c r="V179" s="1346">
        <f t="shared" ca="1" si="225"/>
        <v>0</v>
      </c>
      <c r="W179" s="1346">
        <f t="shared" ca="1" si="226"/>
        <v>0</v>
      </c>
      <c r="X179" s="226"/>
      <c r="Y179" s="226"/>
      <c r="Z179" s="170"/>
      <c r="AA179" s="170"/>
      <c r="AB179" s="170"/>
    </row>
    <row r="180" spans="1:28" ht="12.75" hidden="1" customHeight="1" outlineLevel="1">
      <c r="A180" s="223">
        <v>4</v>
      </c>
      <c r="B180" s="210" t="str">
        <f t="shared" ca="1" si="227"/>
        <v>Depreciated Net Capex 2003-04</v>
      </c>
      <c r="C180" s="1349"/>
      <c r="D180" s="1349"/>
      <c r="E180" s="1349"/>
      <c r="F180" s="1350"/>
      <c r="G180" s="1351">
        <f>G171</f>
        <v>0</v>
      </c>
      <c r="H180" s="1346">
        <f ca="1">IF(G204="n/a",G180,IFERROR(IF((OFFSET($C180,0,$A180))&lt;0,
MIN(0,G180-(OFFSET($C180,0,$A180)/(OFFSET($C175,-$A179,$A180)))),
MAX(0,G180-(OFFSET($C180,0,$A180)/(OFFSET($C175,-$A179,$A180))))),0))</f>
        <v>0</v>
      </c>
      <c r="I180" s="1346">
        <f t="shared" ca="1" si="212"/>
        <v>0</v>
      </c>
      <c r="J180" s="1346">
        <f t="shared" ca="1" si="213"/>
        <v>0</v>
      </c>
      <c r="K180" s="1346">
        <f t="shared" ca="1" si="214"/>
        <v>0</v>
      </c>
      <c r="L180" s="1346">
        <f t="shared" ca="1" si="215"/>
        <v>0</v>
      </c>
      <c r="M180" s="1346">
        <f t="shared" ca="1" si="216"/>
        <v>0</v>
      </c>
      <c r="N180" s="1346">
        <f t="shared" ca="1" si="217"/>
        <v>0</v>
      </c>
      <c r="O180" s="1346">
        <f t="shared" ca="1" si="218"/>
        <v>0</v>
      </c>
      <c r="P180" s="1346">
        <f t="shared" ca="1" si="219"/>
        <v>0</v>
      </c>
      <c r="Q180" s="1346">
        <f t="shared" ca="1" si="220"/>
        <v>0</v>
      </c>
      <c r="R180" s="1346">
        <f t="shared" ca="1" si="221"/>
        <v>0</v>
      </c>
      <c r="S180" s="1346">
        <f t="shared" ca="1" si="222"/>
        <v>0</v>
      </c>
      <c r="T180" s="1346">
        <f t="shared" ca="1" si="223"/>
        <v>0</v>
      </c>
      <c r="U180" s="1346">
        <f t="shared" ca="1" si="224"/>
        <v>0</v>
      </c>
      <c r="V180" s="1346">
        <f t="shared" ca="1" si="225"/>
        <v>0</v>
      </c>
      <c r="W180" s="1346">
        <f t="shared" ca="1" si="226"/>
        <v>0</v>
      </c>
      <c r="X180" s="226"/>
      <c r="Y180" s="226"/>
      <c r="Z180" s="226"/>
      <c r="AA180" s="170"/>
      <c r="AB180" s="170"/>
    </row>
    <row r="181" spans="1:28" ht="12.75" hidden="1" customHeight="1" outlineLevel="1">
      <c r="A181" s="223">
        <v>5</v>
      </c>
      <c r="B181" s="210" t="str">
        <f t="shared" ca="1" si="227"/>
        <v>Depreciated Net Capex 2004-05</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2005-06</v>
      </c>
      <c r="C182" s="1349"/>
      <c r="D182" s="1349"/>
      <c r="E182" s="1349"/>
      <c r="F182" s="1349"/>
      <c r="G182" s="1349"/>
      <c r="H182" s="1350"/>
      <c r="I182" s="1351">
        <f>I171</f>
        <v>0.33829799999999999</v>
      </c>
      <c r="J182" s="1346">
        <f ca="1">IF(I206="n/a",I182,IFERROR(IF((OFFSET($C182,0,$A182))&lt;0,
MIN(0,I182-(OFFSET($C182,0,$A182)/(OFFSET($C177,-$A181,$A182)))),
MAX(0,I182-(OFFSET($C182,0,$A182)/(OFFSET($C177,-$A181,$A182))))),0))</f>
        <v>0.32138309999999998</v>
      </c>
      <c r="K182" s="1346">
        <f t="shared" ca="1" si="214"/>
        <v>0.30446819999999997</v>
      </c>
      <c r="L182" s="1346">
        <f t="shared" ca="1" si="215"/>
        <v>0.28755329999999996</v>
      </c>
      <c r="M182" s="1346">
        <f t="shared" ca="1" si="216"/>
        <v>0.27063839999999995</v>
      </c>
      <c r="N182" s="1346">
        <f t="shared" ca="1" si="217"/>
        <v>0.25372349999999994</v>
      </c>
      <c r="O182" s="1346">
        <f t="shared" ca="1" si="218"/>
        <v>0.23680859999999992</v>
      </c>
      <c r="P182" s="1346">
        <f t="shared" ca="1" si="219"/>
        <v>0.21989369999999991</v>
      </c>
      <c r="Q182" s="1346">
        <f t="shared" ca="1" si="220"/>
        <v>0.2029787999999999</v>
      </c>
      <c r="R182" s="1346">
        <f t="shared" ca="1" si="221"/>
        <v>0.18606389999999989</v>
      </c>
      <c r="S182" s="1346">
        <f t="shared" ca="1" si="222"/>
        <v>0.16914899999999988</v>
      </c>
      <c r="T182" s="1346">
        <f t="shared" ca="1" si="223"/>
        <v>0.15223409999999987</v>
      </c>
      <c r="U182" s="1346">
        <f t="shared" ca="1" si="224"/>
        <v>0.13531919999999986</v>
      </c>
      <c r="V182" s="1346">
        <f t="shared" ca="1" si="225"/>
        <v>0.11840429999999987</v>
      </c>
      <c r="W182" s="1346">
        <f t="shared" ca="1" si="226"/>
        <v>0.10148939999999987</v>
      </c>
      <c r="X182" s="226"/>
      <c r="Y182" s="226"/>
      <c r="Z182" s="226"/>
      <c r="AA182" s="170"/>
      <c r="AB182" s="170"/>
    </row>
    <row r="183" spans="1:28" ht="12.75" hidden="1" customHeight="1" outlineLevel="1">
      <c r="A183" s="223">
        <v>7</v>
      </c>
      <c r="B183" s="210" t="str">
        <f t="shared" ca="1" si="227"/>
        <v>Depreciated Net Capex 2006-07</v>
      </c>
      <c r="C183" s="1349"/>
      <c r="D183" s="1349"/>
      <c r="E183" s="1349"/>
      <c r="F183" s="1349"/>
      <c r="G183" s="1349"/>
      <c r="H183" s="1349"/>
      <c r="I183" s="1350"/>
      <c r="J183" s="1351">
        <f>J171</f>
        <v>7.1149000000000004E-2</v>
      </c>
      <c r="K183" s="1346">
        <f ca="1">IF(J207="n/a",J183,IFERROR(IF((OFFSET($C183,0,$A183))&lt;0,
MIN(0,J183-(OFFSET($C183,0,$A183)/(OFFSET($C178,-$A182,$A183)))),
MAX(0,J183-(OFFSET($C183,0,$A183)/(OFFSET($C178,-$A182,$A183))))),0))</f>
        <v>6.759155E-2</v>
      </c>
      <c r="L183" s="1346">
        <f t="shared" ca="1" si="215"/>
        <v>6.4034099999999997E-2</v>
      </c>
      <c r="M183" s="1346">
        <f t="shared" ca="1" si="216"/>
        <v>6.0476649999999993E-2</v>
      </c>
      <c r="N183" s="1346">
        <f t="shared" ca="1" si="217"/>
        <v>5.6919199999999989E-2</v>
      </c>
      <c r="O183" s="1346">
        <f t="shared" ca="1" si="218"/>
        <v>5.3361749999999986E-2</v>
      </c>
      <c r="P183" s="1346">
        <f t="shared" ca="1" si="219"/>
        <v>4.9804299999999982E-2</v>
      </c>
      <c r="Q183" s="1346">
        <f t="shared" ca="1" si="220"/>
        <v>4.6246849999999978E-2</v>
      </c>
      <c r="R183" s="1346">
        <f t="shared" ca="1" si="221"/>
        <v>4.2689399999999975E-2</v>
      </c>
      <c r="S183" s="1346">
        <f t="shared" ca="1" si="222"/>
        <v>3.9131949999999971E-2</v>
      </c>
      <c r="T183" s="1346">
        <f t="shared" ca="1" si="223"/>
        <v>3.5574499999999967E-2</v>
      </c>
      <c r="U183" s="1346">
        <f t="shared" ca="1" si="224"/>
        <v>3.2017049999999964E-2</v>
      </c>
      <c r="V183" s="1346">
        <f t="shared" ca="1" si="225"/>
        <v>2.8459599999999963E-2</v>
      </c>
      <c r="W183" s="1346">
        <f t="shared" ca="1" si="226"/>
        <v>2.4902149999999963E-2</v>
      </c>
      <c r="X183" s="226"/>
      <c r="Y183" s="226"/>
      <c r="Z183" s="226"/>
      <c r="AA183" s="170"/>
      <c r="AB183" s="170"/>
    </row>
    <row r="184" spans="1:28" ht="12.75" hidden="1" customHeight="1" outlineLevel="1">
      <c r="A184" s="223">
        <v>8</v>
      </c>
      <c r="B184" s="210" t="str">
        <f t="shared" ca="1" si="227"/>
        <v>Depreciated Net Capex 2007-08</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2008-09</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2009-10</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2010-11</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2011-12</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2012-13</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2013-14</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2014-15</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2015-16</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2016-17</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2017-18</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2018-19</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2019-20</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2000-01</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2001-02</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2002-03</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2003-04</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2004-05</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2005-06</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2006-07</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2007-08</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2008-09</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2009-10</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2010-11</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2011-12</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2012-13</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2013-14</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2014-15</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2015-16</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2016-17</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2017-18</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2018-19</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2019-20</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0</v>
      </c>
      <c r="F222" s="1354">
        <f t="shared" ca="1" si="267"/>
        <v>0</v>
      </c>
      <c r="G222" s="1354">
        <f t="shared" ca="1" si="267"/>
        <v>0</v>
      </c>
      <c r="H222" s="1354">
        <f t="shared" ca="1" si="267"/>
        <v>0</v>
      </c>
      <c r="I222" s="1354">
        <f t="shared" ca="1" si="267"/>
        <v>20</v>
      </c>
      <c r="J222" s="1354">
        <f t="shared" ca="1" si="267"/>
        <v>19.181256513798488</v>
      </c>
      <c r="K222" s="1354">
        <f t="shared" ca="1" si="267"/>
        <v>18.181668535766097</v>
      </c>
      <c r="L222" s="1354">
        <f t="shared" ca="1" si="267"/>
        <v>17.182128540442577</v>
      </c>
      <c r="M222" s="1354">
        <f t="shared" ca="1" si="267"/>
        <v>16.182645427926033</v>
      </c>
      <c r="N222" s="1354">
        <f t="shared" ca="1" si="267"/>
        <v>15.18323044449459</v>
      </c>
      <c r="O222" s="1354">
        <f t="shared" ca="1" si="267"/>
        <v>14.183898010255012</v>
      </c>
      <c r="P222" s="1354">
        <f t="shared" ca="1" si="267"/>
        <v>13.184666923744336</v>
      </c>
      <c r="Q222" s="1354">
        <f t="shared" ca="1" si="267"/>
        <v>12.185562160235111</v>
      </c>
      <c r="R222" s="1354">
        <f t="shared" ca="1" si="267"/>
        <v>11.18661763568001</v>
      </c>
      <c r="S222" s="1354">
        <f t="shared" ca="1" si="267"/>
        <v>10.187880600698241</v>
      </c>
      <c r="T222" s="1354">
        <f t="shared" ca="1" si="267"/>
        <v>9.189418908399297</v>
      </c>
      <c r="U222" s="1354">
        <f t="shared" ca="1" si="267"/>
        <v>8.1913336171929281</v>
      </c>
      <c r="V222" s="1354">
        <f t="shared" ca="1" si="267"/>
        <v>7.1937821343434294</v>
      </c>
      <c r="W222" s="1354">
        <f t="shared" ca="1" si="267"/>
        <v>6.1970238516736291</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2000-01</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2001-02</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2002-03</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2003-04</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2004-05</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2005-06</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2006-07</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2007-08</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2008-09</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2009-10</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2010-11</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2011-12</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2012-13</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2013-14</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2014-15</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2015-16</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2016-17</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2017-18</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2018-19</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2019-20</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2000-01</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2001-02</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2002-03</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2003-04</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2004-05</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2005-06</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2006-07</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2007-08</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2008-09</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2009-10</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2010-11</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2011-12</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2012-13</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2013-14</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2014-15</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2015-16</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2016-17</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2017-18</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2018-19</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2019-20</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1.0773E-2</v>
      </c>
      <c r="G279" s="1364">
        <f>'Capital base remaining lives'!G284</f>
        <v>0</v>
      </c>
      <c r="H279" s="1364">
        <f>'Capital base remaining lives'!H284</f>
        <v>0</v>
      </c>
      <c r="I279" s="1364">
        <f>'Capital base remaining lives'!I284</f>
        <v>0</v>
      </c>
      <c r="J279" s="1364">
        <f>'Capital base remaining lives'!J284</f>
        <v>0</v>
      </c>
      <c r="K279" s="1364">
        <f>'Capital base remaining lives'!K284</f>
        <v>0</v>
      </c>
      <c r="L279" s="1364">
        <f>'Capital base remaining lives'!L284</f>
        <v>0</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2000-01</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2001-02</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2002-03</v>
      </c>
      <c r="C287" s="1349"/>
      <c r="D287" s="1349"/>
      <c r="E287" s="1350"/>
      <c r="F287" s="1351">
        <f>F279</f>
        <v>1.0773E-2</v>
      </c>
      <c r="G287" s="1346">
        <f ca="1">IF(F311="n/a",F287,IFERROR(IF((OFFSET($C287,0,$A287))&lt;0,
MIN(0,F287-(OFFSET($C287,0,$A287)/(OFFSET($C282,-$A286,$A287)))),
MAX(0,F287-(OFFSET($C287,0,$A287)/(OFFSET($C282,-$A286,$A287))))),0))</f>
        <v>9.6956999999999998E-3</v>
      </c>
      <c r="H287" s="1346">
        <f t="shared" ca="1" si="369"/>
        <v>8.6184E-3</v>
      </c>
      <c r="I287" s="1346">
        <f t="shared" ca="1" si="370"/>
        <v>7.5411000000000002E-3</v>
      </c>
      <c r="J287" s="1346">
        <f t="shared" ca="1" si="371"/>
        <v>6.4638000000000004E-3</v>
      </c>
      <c r="K287" s="1346">
        <f t="shared" ca="1" si="372"/>
        <v>5.3865000000000007E-3</v>
      </c>
      <c r="L287" s="1346">
        <f t="shared" ca="1" si="373"/>
        <v>4.3092000000000009E-3</v>
      </c>
      <c r="M287" s="1346">
        <f t="shared" ca="1" si="374"/>
        <v>3.2319000000000011E-3</v>
      </c>
      <c r="N287" s="1346">
        <f t="shared" ca="1" si="375"/>
        <v>2.1546000000000013E-3</v>
      </c>
      <c r="O287" s="1346">
        <f t="shared" ca="1" si="376"/>
        <v>1.0773000000000013E-3</v>
      </c>
      <c r="P287" s="1346">
        <f t="shared" ca="1" si="377"/>
        <v>1.3010426069826053E-18</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2003-04</v>
      </c>
      <c r="C288" s="1349"/>
      <c r="D288" s="1349"/>
      <c r="E288" s="1349"/>
      <c r="F288" s="1350"/>
      <c r="G288" s="1351">
        <f>G279</f>
        <v>0</v>
      </c>
      <c r="H288" s="1346">
        <f ca="1">IF(G312="n/a",G288,IFERROR(IF((OFFSET($C288,0,$A288))&lt;0,
MIN(0,G288-(OFFSET($C288,0,$A288)/(OFFSET($C283,-$A287,$A288)))),
MAX(0,G288-(OFFSET($C288,0,$A288)/(OFFSET($C283,-$A287,$A288))))),0))</f>
        <v>0</v>
      </c>
      <c r="I288" s="1346">
        <f t="shared" ca="1" si="370"/>
        <v>0</v>
      </c>
      <c r="J288" s="1346">
        <f t="shared" ca="1" si="371"/>
        <v>0</v>
      </c>
      <c r="K288" s="1346">
        <f t="shared" ca="1" si="372"/>
        <v>0</v>
      </c>
      <c r="L288" s="1346">
        <f t="shared" ca="1" si="373"/>
        <v>0</v>
      </c>
      <c r="M288" s="1346">
        <f t="shared" ca="1" si="374"/>
        <v>0</v>
      </c>
      <c r="N288" s="1346">
        <f t="shared" ca="1" si="375"/>
        <v>0</v>
      </c>
      <c r="O288" s="1346">
        <f t="shared" ca="1" si="376"/>
        <v>0</v>
      </c>
      <c r="P288" s="1346">
        <f t="shared" ca="1" si="377"/>
        <v>0</v>
      </c>
      <c r="Q288" s="1346">
        <f t="shared" ca="1" si="378"/>
        <v>0</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2004-05</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2005-06</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2006-07</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2007-08</v>
      </c>
      <c r="C292" s="1349"/>
      <c r="D292" s="1349"/>
      <c r="E292" s="1349"/>
      <c r="F292" s="1349"/>
      <c r="G292" s="1349"/>
      <c r="H292" s="1349"/>
      <c r="I292" s="1349"/>
      <c r="J292" s="1350"/>
      <c r="K292" s="1351">
        <f>K279</f>
        <v>0</v>
      </c>
      <c r="L292" s="1346">
        <f ca="1">IF(K316="n/a",K292,IFERROR(IF((OFFSET($C292,0,$A292))&lt;0,
MIN(0,K292-(OFFSET($C292,0,$A292)/(OFFSET($C287,-$A291,$A292)))),
MAX(0,K292-(OFFSET($C292,0,$A292)/(OFFSET($C287,-$A291,$A292))))),0))</f>
        <v>0</v>
      </c>
      <c r="M292" s="1346">
        <f t="shared" ca="1" si="374"/>
        <v>0</v>
      </c>
      <c r="N292" s="1346">
        <f t="shared" ca="1" si="375"/>
        <v>0</v>
      </c>
      <c r="O292" s="1346">
        <f t="shared" ca="1" si="376"/>
        <v>0</v>
      </c>
      <c r="P292" s="1346">
        <f t="shared" ca="1" si="377"/>
        <v>0</v>
      </c>
      <c r="Q292" s="1346">
        <f t="shared" ca="1" si="378"/>
        <v>0</v>
      </c>
      <c r="R292" s="1346">
        <f t="shared" ca="1" si="379"/>
        <v>0</v>
      </c>
      <c r="S292" s="1346">
        <f t="shared" ca="1" si="380"/>
        <v>0</v>
      </c>
      <c r="T292" s="1346">
        <f t="shared" ca="1" si="381"/>
        <v>0</v>
      </c>
      <c r="U292" s="1346">
        <f t="shared" ca="1" si="382"/>
        <v>0</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2008-09</v>
      </c>
      <c r="C293" s="1349"/>
      <c r="D293" s="1349"/>
      <c r="E293" s="1349"/>
      <c r="F293" s="1349"/>
      <c r="G293" s="1349"/>
      <c r="H293" s="1349"/>
      <c r="I293" s="1349"/>
      <c r="J293" s="1349"/>
      <c r="K293" s="1350"/>
      <c r="L293" s="1351">
        <f>L279</f>
        <v>0</v>
      </c>
      <c r="M293" s="1346">
        <f ca="1">IF(L317="n/a",L293,IFERROR(IF((OFFSET($C293,0,$A293))&lt;0,
MIN(0,L293-(OFFSET($C293,0,$A293)/(OFFSET($C288,-$A292,$A293)))),
MAX(0,L293-(OFFSET($C293,0,$A293)/(OFFSET($C288,-$A292,$A293))))),0))</f>
        <v>0</v>
      </c>
      <c r="N293" s="1346">
        <f t="shared" ca="1" si="375"/>
        <v>0</v>
      </c>
      <c r="O293" s="1346">
        <f t="shared" ca="1" si="376"/>
        <v>0</v>
      </c>
      <c r="P293" s="1346">
        <f t="shared" ca="1" si="377"/>
        <v>0</v>
      </c>
      <c r="Q293" s="1346">
        <f t="shared" ca="1" si="378"/>
        <v>0</v>
      </c>
      <c r="R293" s="1346">
        <f t="shared" ca="1" si="379"/>
        <v>0</v>
      </c>
      <c r="S293" s="1346">
        <f t="shared" ca="1" si="380"/>
        <v>0</v>
      </c>
      <c r="T293" s="1346">
        <f t="shared" ca="1" si="381"/>
        <v>0</v>
      </c>
      <c r="U293" s="1346">
        <f t="shared" ca="1" si="382"/>
        <v>0</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2009-10</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2010-11</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2011-12</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2012-13</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2013-14</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2014-15</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2015-16</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2016-17</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2017-18</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2018-19</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2019-20</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2000-01</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2001-02</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2002-03</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2003-04</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2004-05</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2005-06</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2006-07</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2007-08</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2008-09</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2009-10</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2010-11</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2011-12</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2012-13</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2013-14</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2014-15</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2015-16</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2016-17</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2017-18</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2018-19</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2019-20</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10</v>
      </c>
      <c r="G330" s="1354">
        <f t="shared" ca="1" si="425"/>
        <v>9</v>
      </c>
      <c r="H330" s="1354">
        <f t="shared" ca="1" si="425"/>
        <v>8</v>
      </c>
      <c r="I330" s="1354">
        <f t="shared" ca="1" si="425"/>
        <v>7</v>
      </c>
      <c r="J330" s="1354">
        <f t="shared" ca="1" si="425"/>
        <v>6.0000000000000009</v>
      </c>
      <c r="K330" s="1354">
        <f t="shared" ca="1" si="425"/>
        <v>5</v>
      </c>
      <c r="L330" s="1354">
        <f t="shared" ca="1" si="425"/>
        <v>4</v>
      </c>
      <c r="M330" s="1354">
        <f t="shared" ca="1" si="425"/>
        <v>3</v>
      </c>
      <c r="N330" s="1354">
        <f t="shared" ca="1" si="425"/>
        <v>2</v>
      </c>
      <c r="O330" s="1354">
        <f t="shared" ca="1" si="425"/>
        <v>1</v>
      </c>
      <c r="P330" s="1354">
        <f t="shared" ca="1" si="425"/>
        <v>0</v>
      </c>
      <c r="Q330" s="1354">
        <f t="shared" ca="1" si="425"/>
        <v>0</v>
      </c>
      <c r="R330" s="1354">
        <f t="shared" ca="1" si="425"/>
        <v>0</v>
      </c>
      <c r="S330" s="1354">
        <f t="shared" ca="1" si="425"/>
        <v>0</v>
      </c>
      <c r="T330" s="1354">
        <f t="shared" ca="1" si="425"/>
        <v>0</v>
      </c>
      <c r="U330" s="1354">
        <f t="shared" ca="1" si="425"/>
        <v>0</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0</v>
      </c>
      <c r="F333" s="1364">
        <f>'Capital base remaining lives'!F338</f>
        <v>0</v>
      </c>
      <c r="G333" s="1364">
        <f>'Capital base remaining lives'!G338</f>
        <v>0</v>
      </c>
      <c r="H333" s="1364">
        <f>'Capital base remaining lives'!H338</f>
        <v>0</v>
      </c>
      <c r="I333" s="1364">
        <f>'Capital base remaining lives'!I338</f>
        <v>0</v>
      </c>
      <c r="J333" s="1364">
        <f>'Capital base remaining lives'!J338</f>
        <v>0</v>
      </c>
      <c r="K333" s="1364">
        <f>'Capital base remaining lives'!K338</f>
        <v>0</v>
      </c>
      <c r="L333" s="1364">
        <f>'Capital base remaining lives'!L338</f>
        <v>0</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2000-01</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2001-02</v>
      </c>
      <c r="C340" s="1349"/>
      <c r="D340" s="1350"/>
      <c r="E340" s="1348">
        <f>E333</f>
        <v>0</v>
      </c>
      <c r="F340" s="1346">
        <f ca="1">IF(E364="n/a",E340,IFERROR(IF((OFFSET($C340,0,$A340))&lt;0,
MIN(0,E340-(OFFSET($C340,0,$A340)/(OFFSET($C335,-$A339,$A340)))),
MAX(0,E340-(OFFSET($C340,0,$A340)/(OFFSET($C335,-$A339,$A340))))),0))</f>
        <v>0</v>
      </c>
      <c r="G340" s="1346">
        <f t="shared" ca="1" si="447"/>
        <v>0</v>
      </c>
      <c r="H340" s="1346">
        <f t="shared" ca="1" si="448"/>
        <v>0</v>
      </c>
      <c r="I340" s="1346">
        <f t="shared" ca="1" si="449"/>
        <v>0</v>
      </c>
      <c r="J340" s="1346">
        <f t="shared" ca="1" si="450"/>
        <v>0</v>
      </c>
      <c r="K340" s="1346">
        <f t="shared" ca="1" si="451"/>
        <v>0</v>
      </c>
      <c r="L340" s="1346">
        <f t="shared" ca="1" si="452"/>
        <v>0</v>
      </c>
      <c r="M340" s="1346">
        <f t="shared" ca="1" si="453"/>
        <v>0</v>
      </c>
      <c r="N340" s="1346">
        <f t="shared" ca="1" si="454"/>
        <v>0</v>
      </c>
      <c r="O340" s="1346">
        <f t="shared" ca="1" si="455"/>
        <v>0</v>
      </c>
      <c r="P340" s="1346">
        <f t="shared" ca="1" si="456"/>
        <v>0</v>
      </c>
      <c r="Q340" s="1346">
        <f t="shared" ca="1" si="457"/>
        <v>0</v>
      </c>
      <c r="R340" s="1346">
        <f t="shared" ca="1" si="458"/>
        <v>0</v>
      </c>
      <c r="S340" s="1346">
        <f t="shared" ca="1" si="459"/>
        <v>0</v>
      </c>
      <c r="T340" s="1346">
        <f t="shared" ca="1" si="460"/>
        <v>0</v>
      </c>
      <c r="U340" s="1346">
        <f t="shared" ca="1" si="461"/>
        <v>0</v>
      </c>
      <c r="V340" s="1346">
        <f t="shared" ca="1" si="462"/>
        <v>0</v>
      </c>
      <c r="W340" s="1346">
        <f t="shared" ca="1" si="463"/>
        <v>0</v>
      </c>
      <c r="X340" s="226"/>
      <c r="Y340" s="170"/>
      <c r="Z340" s="170"/>
      <c r="AA340" s="170"/>
      <c r="AB340" s="170"/>
    </row>
    <row r="341" spans="1:28" ht="12.75" hidden="1" customHeight="1" outlineLevel="1">
      <c r="A341" s="223">
        <v>3</v>
      </c>
      <c r="B341" s="210" t="str">
        <f t="shared" ca="1" si="464"/>
        <v>Depreciated Net Capex 2002-03</v>
      </c>
      <c r="C341" s="1349"/>
      <c r="D341" s="1349"/>
      <c r="E341" s="1350"/>
      <c r="F341" s="1351">
        <f>F333</f>
        <v>0</v>
      </c>
      <c r="G341" s="1346">
        <f ca="1">IF(F365="n/a",F341,IFERROR(IF((OFFSET($C341,0,$A341))&lt;0,
MIN(0,F341-(OFFSET($C341,0,$A341)/(OFFSET($C336,-$A340,$A341)))),
MAX(0,F341-(OFFSET($C341,0,$A341)/(OFFSET($C336,-$A340,$A341))))),0))</f>
        <v>0</v>
      </c>
      <c r="H341" s="1346">
        <f t="shared" ca="1" si="448"/>
        <v>0</v>
      </c>
      <c r="I341" s="1346">
        <f t="shared" ca="1" si="449"/>
        <v>0</v>
      </c>
      <c r="J341" s="1346">
        <f t="shared" ca="1" si="450"/>
        <v>0</v>
      </c>
      <c r="K341" s="1346">
        <f t="shared" ca="1" si="451"/>
        <v>0</v>
      </c>
      <c r="L341" s="1346">
        <f t="shared" ca="1" si="452"/>
        <v>0</v>
      </c>
      <c r="M341" s="1346">
        <f t="shared" ca="1" si="453"/>
        <v>0</v>
      </c>
      <c r="N341" s="1346">
        <f t="shared" ca="1" si="454"/>
        <v>0</v>
      </c>
      <c r="O341" s="1346">
        <f t="shared" ca="1" si="455"/>
        <v>0</v>
      </c>
      <c r="P341" s="1346">
        <f t="shared" ca="1" si="456"/>
        <v>0</v>
      </c>
      <c r="Q341" s="1346">
        <f t="shared" ca="1" si="457"/>
        <v>0</v>
      </c>
      <c r="R341" s="1346">
        <f t="shared" ca="1" si="458"/>
        <v>0</v>
      </c>
      <c r="S341" s="1346">
        <f t="shared" ca="1" si="459"/>
        <v>0</v>
      </c>
      <c r="T341" s="1346">
        <f t="shared" ca="1" si="460"/>
        <v>0</v>
      </c>
      <c r="U341" s="1346">
        <f t="shared" ca="1" si="461"/>
        <v>0</v>
      </c>
      <c r="V341" s="1346">
        <f t="shared" ca="1" si="462"/>
        <v>0</v>
      </c>
      <c r="W341" s="1346">
        <f t="shared" ca="1" si="463"/>
        <v>0</v>
      </c>
      <c r="X341" s="226"/>
      <c r="Y341" s="226"/>
      <c r="Z341" s="170"/>
      <c r="AA341" s="170"/>
      <c r="AB341" s="170"/>
    </row>
    <row r="342" spans="1:28" ht="12.75" hidden="1" customHeight="1" outlineLevel="1">
      <c r="A342" s="223">
        <v>4</v>
      </c>
      <c r="B342" s="210" t="str">
        <f t="shared" ca="1" si="464"/>
        <v>Depreciated Net Capex 2003-04</v>
      </c>
      <c r="C342" s="1349"/>
      <c r="D342" s="1349"/>
      <c r="E342" s="1349"/>
      <c r="F342" s="1350"/>
      <c r="G342" s="1351">
        <f>G333</f>
        <v>0</v>
      </c>
      <c r="H342" s="1346">
        <f ca="1">IF(G366="n/a",G342,IFERROR(IF((OFFSET($C342,0,$A342))&lt;0,
MIN(0,G342-(OFFSET($C342,0,$A342)/(OFFSET($C337,-$A341,$A342)))),
MAX(0,G342-(OFFSET($C342,0,$A342)/(OFFSET($C337,-$A341,$A342))))),0))</f>
        <v>0</v>
      </c>
      <c r="I342" s="1346">
        <f t="shared" ca="1" si="449"/>
        <v>0</v>
      </c>
      <c r="J342" s="1346">
        <f t="shared" ca="1" si="450"/>
        <v>0</v>
      </c>
      <c r="K342" s="1346">
        <f t="shared" ca="1" si="451"/>
        <v>0</v>
      </c>
      <c r="L342" s="1346">
        <f t="shared" ca="1" si="452"/>
        <v>0</v>
      </c>
      <c r="M342" s="1346">
        <f t="shared" ca="1" si="453"/>
        <v>0</v>
      </c>
      <c r="N342" s="1346">
        <f t="shared" ca="1" si="454"/>
        <v>0</v>
      </c>
      <c r="O342" s="1346">
        <f t="shared" ca="1" si="455"/>
        <v>0</v>
      </c>
      <c r="P342" s="1346">
        <f t="shared" ca="1" si="456"/>
        <v>0</v>
      </c>
      <c r="Q342" s="1346">
        <f t="shared" ca="1" si="457"/>
        <v>0</v>
      </c>
      <c r="R342" s="1346">
        <f t="shared" ca="1" si="458"/>
        <v>0</v>
      </c>
      <c r="S342" s="1346">
        <f t="shared" ca="1" si="459"/>
        <v>0</v>
      </c>
      <c r="T342" s="1346">
        <f t="shared" ca="1" si="460"/>
        <v>0</v>
      </c>
      <c r="U342" s="1346">
        <f t="shared" ca="1" si="461"/>
        <v>0</v>
      </c>
      <c r="V342" s="1346">
        <f t="shared" ca="1" si="462"/>
        <v>0</v>
      </c>
      <c r="W342" s="1346">
        <f t="shared" ca="1" si="463"/>
        <v>0</v>
      </c>
      <c r="X342" s="226"/>
      <c r="Y342" s="226"/>
      <c r="Z342" s="226"/>
      <c r="AA342" s="170"/>
      <c r="AB342" s="170"/>
    </row>
    <row r="343" spans="1:28" ht="12.75" hidden="1" customHeight="1" outlineLevel="1">
      <c r="A343" s="223">
        <v>5</v>
      </c>
      <c r="B343" s="210" t="str">
        <f t="shared" ca="1" si="464"/>
        <v>Depreciated Net Capex 2004-05</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2005-06</v>
      </c>
      <c r="C344" s="1349"/>
      <c r="D344" s="1349"/>
      <c r="E344" s="1349"/>
      <c r="F344" s="1349"/>
      <c r="G344" s="1349"/>
      <c r="H344" s="1350"/>
      <c r="I344" s="1351">
        <f>I333</f>
        <v>0</v>
      </c>
      <c r="J344" s="1346">
        <f ca="1">IF(I368="n/a",I344,IFERROR(IF((OFFSET($C344,0,$A344))&lt;0,
MIN(0,I344-(OFFSET($C344,0,$A344)/(OFFSET($C339,-$A343,$A344)))),
MAX(0,I344-(OFFSET($C344,0,$A344)/(OFFSET($C339,-$A343,$A344))))),0))</f>
        <v>0</v>
      </c>
      <c r="K344" s="1346">
        <f t="shared" ca="1" si="451"/>
        <v>0</v>
      </c>
      <c r="L344" s="1346">
        <f t="shared" ca="1" si="452"/>
        <v>0</v>
      </c>
      <c r="M344" s="1346">
        <f t="shared" ca="1" si="453"/>
        <v>0</v>
      </c>
      <c r="N344" s="1346">
        <f t="shared" ca="1" si="454"/>
        <v>0</v>
      </c>
      <c r="O344" s="1346">
        <f t="shared" ca="1" si="455"/>
        <v>0</v>
      </c>
      <c r="P344" s="1346">
        <f t="shared" ca="1" si="456"/>
        <v>0</v>
      </c>
      <c r="Q344" s="1346">
        <f t="shared" ca="1" si="457"/>
        <v>0</v>
      </c>
      <c r="R344" s="1346">
        <f t="shared" ca="1" si="458"/>
        <v>0</v>
      </c>
      <c r="S344" s="1346">
        <f t="shared" ca="1" si="459"/>
        <v>0</v>
      </c>
      <c r="T344" s="1346">
        <f t="shared" ca="1" si="460"/>
        <v>0</v>
      </c>
      <c r="U344" s="1346">
        <f t="shared" ca="1" si="461"/>
        <v>0</v>
      </c>
      <c r="V344" s="1346">
        <f t="shared" ca="1" si="462"/>
        <v>0</v>
      </c>
      <c r="W344" s="1346">
        <f t="shared" ca="1" si="463"/>
        <v>0</v>
      </c>
      <c r="X344" s="226"/>
      <c r="Y344" s="226"/>
      <c r="Z344" s="226"/>
      <c r="AA344" s="170"/>
      <c r="AB344" s="170"/>
    </row>
    <row r="345" spans="1:28" ht="12.75" hidden="1" customHeight="1" outlineLevel="1">
      <c r="A345" s="223">
        <v>7</v>
      </c>
      <c r="B345" s="210" t="str">
        <f t="shared" ca="1" si="464"/>
        <v>Depreciated Net Capex 2006-07</v>
      </c>
      <c r="C345" s="1349"/>
      <c r="D345" s="1349"/>
      <c r="E345" s="1349"/>
      <c r="F345" s="1349"/>
      <c r="G345" s="1349"/>
      <c r="H345" s="1349"/>
      <c r="I345" s="1350"/>
      <c r="J345" s="1351">
        <f>J333</f>
        <v>0</v>
      </c>
      <c r="K345" s="1346">
        <f ca="1">IF(J369="n/a",J345,IFERROR(IF((OFFSET($C345,0,$A345))&lt;0,
MIN(0,J345-(OFFSET($C345,0,$A345)/(OFFSET($C340,-$A344,$A345)))),
MAX(0,J345-(OFFSET($C345,0,$A345)/(OFFSET($C340,-$A344,$A345))))),0))</f>
        <v>0</v>
      </c>
      <c r="L345" s="1346">
        <f t="shared" ca="1" si="452"/>
        <v>0</v>
      </c>
      <c r="M345" s="1346">
        <f t="shared" ca="1" si="453"/>
        <v>0</v>
      </c>
      <c r="N345" s="1346">
        <f t="shared" ca="1" si="454"/>
        <v>0</v>
      </c>
      <c r="O345" s="1346">
        <f t="shared" ca="1" si="455"/>
        <v>0</v>
      </c>
      <c r="P345" s="1346">
        <f t="shared" ca="1" si="456"/>
        <v>0</v>
      </c>
      <c r="Q345" s="1346">
        <f t="shared" ca="1" si="457"/>
        <v>0</v>
      </c>
      <c r="R345" s="1346">
        <f t="shared" ca="1" si="458"/>
        <v>0</v>
      </c>
      <c r="S345" s="1346">
        <f t="shared" ca="1" si="459"/>
        <v>0</v>
      </c>
      <c r="T345" s="1346">
        <f t="shared" ca="1" si="460"/>
        <v>0</v>
      </c>
      <c r="U345" s="1346">
        <f t="shared" ca="1" si="461"/>
        <v>0</v>
      </c>
      <c r="V345" s="1346">
        <f t="shared" ca="1" si="462"/>
        <v>0</v>
      </c>
      <c r="W345" s="1346">
        <f t="shared" ca="1" si="463"/>
        <v>0</v>
      </c>
      <c r="X345" s="226"/>
      <c r="Y345" s="226"/>
      <c r="Z345" s="226"/>
      <c r="AA345" s="170"/>
      <c r="AB345" s="170"/>
    </row>
    <row r="346" spans="1:28" ht="12.75" hidden="1" customHeight="1" outlineLevel="1">
      <c r="A346" s="223">
        <v>8</v>
      </c>
      <c r="B346" s="210" t="str">
        <f t="shared" ca="1" si="464"/>
        <v>Depreciated Net Capex 2007-08</v>
      </c>
      <c r="C346" s="1349"/>
      <c r="D346" s="1349"/>
      <c r="E346" s="1349"/>
      <c r="F346" s="1349"/>
      <c r="G346" s="1349"/>
      <c r="H346" s="1349"/>
      <c r="I346" s="1349"/>
      <c r="J346" s="1350"/>
      <c r="K346" s="1351">
        <f>K333</f>
        <v>0</v>
      </c>
      <c r="L346" s="1346">
        <f ca="1">IF(K370="n/a",K346,IFERROR(IF((OFFSET($C346,0,$A346))&lt;0,
MIN(0,K346-(OFFSET($C346,0,$A346)/(OFFSET($C341,-$A345,$A346)))),
MAX(0,K346-(OFFSET($C346,0,$A346)/(OFFSET($C341,-$A345,$A346))))),0))</f>
        <v>0</v>
      </c>
      <c r="M346" s="1346">
        <f t="shared" ca="1" si="453"/>
        <v>0</v>
      </c>
      <c r="N346" s="1346">
        <f t="shared" ca="1" si="454"/>
        <v>0</v>
      </c>
      <c r="O346" s="1346">
        <f t="shared" ca="1" si="455"/>
        <v>0</v>
      </c>
      <c r="P346" s="1346">
        <f t="shared" ca="1" si="456"/>
        <v>0</v>
      </c>
      <c r="Q346" s="1346">
        <f t="shared" ca="1" si="457"/>
        <v>0</v>
      </c>
      <c r="R346" s="1346">
        <f t="shared" ca="1" si="458"/>
        <v>0</v>
      </c>
      <c r="S346" s="1346">
        <f t="shared" ca="1" si="459"/>
        <v>0</v>
      </c>
      <c r="T346" s="1346">
        <f t="shared" ca="1" si="460"/>
        <v>0</v>
      </c>
      <c r="U346" s="1346">
        <f t="shared" ca="1" si="461"/>
        <v>0</v>
      </c>
      <c r="V346" s="1346">
        <f t="shared" ca="1" si="462"/>
        <v>0</v>
      </c>
      <c r="W346" s="1346">
        <f t="shared" ca="1" si="463"/>
        <v>0</v>
      </c>
      <c r="X346" s="226"/>
      <c r="Y346" s="226"/>
      <c r="Z346" s="226"/>
      <c r="AA346" s="170"/>
      <c r="AB346" s="170"/>
    </row>
    <row r="347" spans="1:28" ht="12.75" hidden="1" customHeight="1" outlineLevel="1">
      <c r="A347" s="223">
        <v>9</v>
      </c>
      <c r="B347" s="210" t="str">
        <f t="shared" ca="1" si="464"/>
        <v>Depreciated Net Capex 2008-09</v>
      </c>
      <c r="C347" s="1349"/>
      <c r="D347" s="1349"/>
      <c r="E347" s="1349"/>
      <c r="F347" s="1349"/>
      <c r="G347" s="1349"/>
      <c r="H347" s="1349"/>
      <c r="I347" s="1349"/>
      <c r="J347" s="1349"/>
      <c r="K347" s="1350"/>
      <c r="L347" s="1351">
        <f>L333</f>
        <v>0</v>
      </c>
      <c r="M347" s="1346">
        <f ca="1">IF(L371="n/a",L347,IFERROR(IF((OFFSET($C347,0,$A347))&lt;0,
MIN(0,L347-(OFFSET($C347,0,$A347)/(OFFSET($C342,-$A346,$A347)))),
MAX(0,L347-(OFFSET($C347,0,$A347)/(OFFSET($C342,-$A346,$A347))))),0))</f>
        <v>0</v>
      </c>
      <c r="N347" s="1346">
        <f t="shared" ca="1" si="454"/>
        <v>0</v>
      </c>
      <c r="O347" s="1346">
        <f t="shared" ca="1" si="455"/>
        <v>0</v>
      </c>
      <c r="P347" s="1346">
        <f t="shared" ca="1" si="456"/>
        <v>0</v>
      </c>
      <c r="Q347" s="1346">
        <f t="shared" ca="1" si="457"/>
        <v>0</v>
      </c>
      <c r="R347" s="1346">
        <f t="shared" ca="1" si="458"/>
        <v>0</v>
      </c>
      <c r="S347" s="1346">
        <f t="shared" ca="1" si="459"/>
        <v>0</v>
      </c>
      <c r="T347" s="1346">
        <f t="shared" ca="1" si="460"/>
        <v>0</v>
      </c>
      <c r="U347" s="1346">
        <f t="shared" ca="1" si="461"/>
        <v>0</v>
      </c>
      <c r="V347" s="1346">
        <f t="shared" ca="1" si="462"/>
        <v>0</v>
      </c>
      <c r="W347" s="1346">
        <f t="shared" ca="1" si="463"/>
        <v>0</v>
      </c>
      <c r="X347" s="226"/>
      <c r="Y347" s="226"/>
      <c r="Z347" s="226"/>
      <c r="AA347" s="170"/>
      <c r="AB347" s="170"/>
    </row>
    <row r="348" spans="1:28" ht="12.75" hidden="1" customHeight="1" outlineLevel="1">
      <c r="A348" s="223">
        <v>10</v>
      </c>
      <c r="B348" s="210" t="str">
        <f t="shared" ca="1" si="464"/>
        <v>Depreciated Net Capex 2009-10</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2010-11</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2011-12</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2012-13</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2013-14</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2014-15</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2015-16</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2016-17</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2017-18</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2018-19</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2019-20</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2000-01</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2001-02</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2002-03</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2003-04</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2004-05</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2005-06</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2006-07</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2007-08</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2008-09</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2009-10</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2010-11</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2011-12</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2012-13</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2013-14</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2014-15</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2015-16</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2016-17</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2017-18</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2018-19</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2019-20</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0</v>
      </c>
      <c r="F384" s="1354">
        <f t="shared" ca="1" si="504"/>
        <v>0</v>
      </c>
      <c r="G384" s="1354">
        <f t="shared" ca="1" si="504"/>
        <v>0</v>
      </c>
      <c r="H384" s="1354">
        <f t="shared" ca="1" si="504"/>
        <v>0</v>
      </c>
      <c r="I384" s="1354">
        <f t="shared" ca="1" si="504"/>
        <v>0</v>
      </c>
      <c r="J384" s="1354">
        <f t="shared" ca="1" si="504"/>
        <v>0</v>
      </c>
      <c r="K384" s="1354">
        <f t="shared" ca="1" si="504"/>
        <v>0</v>
      </c>
      <c r="L384" s="1354">
        <f t="shared" ca="1" si="504"/>
        <v>0</v>
      </c>
      <c r="M384" s="1354">
        <f t="shared" ca="1" si="504"/>
        <v>0</v>
      </c>
      <c r="N384" s="1354">
        <f t="shared" ca="1" si="504"/>
        <v>0</v>
      </c>
      <c r="O384" s="1354">
        <f t="shared" ca="1" si="504"/>
        <v>0</v>
      </c>
      <c r="P384" s="1354">
        <f t="shared" ca="1" si="504"/>
        <v>0</v>
      </c>
      <c r="Q384" s="1354">
        <f t="shared" ca="1" si="504"/>
        <v>0</v>
      </c>
      <c r="R384" s="1354">
        <f t="shared" ca="1" si="504"/>
        <v>0</v>
      </c>
      <c r="S384" s="1354">
        <f t="shared" ca="1" si="504"/>
        <v>0</v>
      </c>
      <c r="T384" s="1354">
        <f t="shared" ca="1" si="504"/>
        <v>0</v>
      </c>
      <c r="U384" s="1354">
        <f t="shared" ca="1" si="504"/>
        <v>0</v>
      </c>
      <c r="V384" s="1354">
        <f t="shared" ca="1" si="504"/>
        <v>0</v>
      </c>
      <c r="W384" s="1354">
        <f t="shared" ca="1" si="504"/>
        <v>0</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0</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0</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2000-01</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2001-02</v>
      </c>
      <c r="C394" s="1349"/>
      <c r="D394" s="1350"/>
      <c r="E394" s="1348">
        <f>E387</f>
        <v>0</v>
      </c>
      <c r="F394" s="1346">
        <f ca="1">IF(E418="n/a",E394,IFERROR(IF((OFFSET($C394,0,$A394))&lt;0,
MIN(0,E394-(OFFSET($C394,0,$A394)/(OFFSET($C389,-$A393,$A394)))),
MAX(0,E394-(OFFSET($C394,0,$A394)/(OFFSET($C389,-$A393,$A394))))),0))</f>
        <v>0</v>
      </c>
      <c r="G394" s="1346">
        <f t="shared" ca="1" si="526"/>
        <v>0</v>
      </c>
      <c r="H394" s="1346">
        <f t="shared" ca="1" si="527"/>
        <v>0</v>
      </c>
      <c r="I394" s="1346">
        <f t="shared" ca="1" si="528"/>
        <v>0</v>
      </c>
      <c r="J394" s="1346">
        <f t="shared" ca="1" si="529"/>
        <v>0</v>
      </c>
      <c r="K394" s="1346">
        <f t="shared" ca="1" si="530"/>
        <v>0</v>
      </c>
      <c r="L394" s="1346">
        <f t="shared" ca="1" si="531"/>
        <v>0</v>
      </c>
      <c r="M394" s="1346">
        <f t="shared" ca="1" si="532"/>
        <v>0</v>
      </c>
      <c r="N394" s="1346">
        <f t="shared" ca="1" si="533"/>
        <v>0</v>
      </c>
      <c r="O394" s="1346">
        <f t="shared" ca="1" si="534"/>
        <v>0</v>
      </c>
      <c r="P394" s="1346">
        <f t="shared" ca="1" si="535"/>
        <v>0</v>
      </c>
      <c r="Q394" s="1346">
        <f t="shared" ca="1" si="536"/>
        <v>0</v>
      </c>
      <c r="R394" s="1346">
        <f t="shared" ca="1" si="537"/>
        <v>0</v>
      </c>
      <c r="S394" s="1346">
        <f t="shared" ca="1" si="538"/>
        <v>0</v>
      </c>
      <c r="T394" s="1346">
        <f t="shared" ca="1" si="539"/>
        <v>0</v>
      </c>
      <c r="U394" s="1346">
        <f t="shared" ca="1" si="540"/>
        <v>0</v>
      </c>
      <c r="V394" s="1346">
        <f t="shared" ca="1" si="541"/>
        <v>0</v>
      </c>
      <c r="W394" s="1346">
        <f t="shared" ca="1" si="542"/>
        <v>0</v>
      </c>
      <c r="X394" s="226"/>
      <c r="Y394" s="170"/>
      <c r="Z394" s="170"/>
      <c r="AA394" s="170"/>
      <c r="AB394" s="170"/>
    </row>
    <row r="395" spans="1:28" ht="12.75" hidden="1" customHeight="1" outlineLevel="1">
      <c r="A395" s="223">
        <v>3</v>
      </c>
      <c r="B395" s="210" t="str">
        <f t="shared" ca="1" si="543"/>
        <v>Depreciated Net Capex 2002-03</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2003-04</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2004-05</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2005-06</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2006-07</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2007-08</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2008-09</v>
      </c>
      <c r="C401" s="1349"/>
      <c r="D401" s="1349"/>
      <c r="E401" s="1349"/>
      <c r="F401" s="1349"/>
      <c r="G401" s="1349"/>
      <c r="H401" s="1349"/>
      <c r="I401" s="1349"/>
      <c r="J401" s="1349"/>
      <c r="K401" s="1350"/>
      <c r="L401" s="1351">
        <f>L387</f>
        <v>0</v>
      </c>
      <c r="M401" s="1346">
        <f ca="1">IF(L425="n/a",L401,IFERROR(IF((OFFSET($C401,0,$A401))&lt;0,
MIN(0,L401-(OFFSET($C401,0,$A401)/(OFFSET($C396,-$A400,$A401)))),
MAX(0,L401-(OFFSET($C401,0,$A401)/(OFFSET($C396,-$A400,$A401))))),0))</f>
        <v>0</v>
      </c>
      <c r="N401" s="1346">
        <f t="shared" ca="1" si="533"/>
        <v>0</v>
      </c>
      <c r="O401" s="1346">
        <f t="shared" ca="1" si="534"/>
        <v>0</v>
      </c>
      <c r="P401" s="1346">
        <f t="shared" ca="1" si="535"/>
        <v>0</v>
      </c>
      <c r="Q401" s="1346">
        <f t="shared" ca="1" si="536"/>
        <v>0</v>
      </c>
      <c r="R401" s="1346">
        <f t="shared" ca="1" si="537"/>
        <v>0</v>
      </c>
      <c r="S401" s="1346">
        <f t="shared" ca="1" si="538"/>
        <v>0</v>
      </c>
      <c r="T401" s="1346">
        <f t="shared" ca="1" si="539"/>
        <v>0</v>
      </c>
      <c r="U401" s="1346">
        <f t="shared" ca="1" si="540"/>
        <v>0</v>
      </c>
      <c r="V401" s="1346">
        <f t="shared" ca="1" si="541"/>
        <v>0</v>
      </c>
      <c r="W401" s="1346">
        <f t="shared" ca="1" si="542"/>
        <v>0</v>
      </c>
      <c r="X401" s="226"/>
      <c r="Y401" s="226"/>
      <c r="Z401" s="226"/>
      <c r="AA401" s="170"/>
      <c r="AB401" s="170"/>
    </row>
    <row r="402" spans="1:28" ht="12.75" hidden="1" customHeight="1" outlineLevel="1">
      <c r="A402" s="223">
        <v>10</v>
      </c>
      <c r="B402" s="210" t="str">
        <f t="shared" ca="1" si="543"/>
        <v>Depreciated Net Capex 2009-10</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2010-11</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2011-12</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2012-13</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2013-14</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2014-15</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2015-16</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2016-17</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2017-18</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2018-19</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2019-20</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2000-01</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2001-02</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2002-03</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2003-04</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2004-05</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2005-06</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2006-07</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2007-08</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2008-09</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2009-10</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2010-11</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2011-12</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2012-13</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2013-14</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2014-15</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2015-16</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2016-17</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2017-18</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2018-19</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2019-20</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0</v>
      </c>
      <c r="E441" s="1364">
        <f>'Capital base remaining lives'!E446</f>
        <v>0</v>
      </c>
      <c r="F441" s="1364">
        <f>'Capital base remaining lives'!F446</f>
        <v>0</v>
      </c>
      <c r="G441" s="1364">
        <f>'Capital base remaining lives'!G446</f>
        <v>0</v>
      </c>
      <c r="H441" s="1364">
        <f>'Capital base remaining lives'!H446</f>
        <v>0</v>
      </c>
      <c r="I441" s="1364">
        <f>'Capital base remaining lives'!I446</f>
        <v>0</v>
      </c>
      <c r="J441" s="1364">
        <f>'Capital base remaining lives'!J446</f>
        <v>0</v>
      </c>
      <c r="K441" s="1364">
        <f>'Capital base remaining lives'!K446</f>
        <v>0</v>
      </c>
      <c r="L441" s="1364">
        <f>'Capital base remaining lives'!L446</f>
        <v>0</v>
      </c>
      <c r="M441" s="1364">
        <f>'Capital base remaining lives'!M446</f>
        <v>0</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2000-01</v>
      </c>
      <c r="C447" s="1347"/>
      <c r="D447" s="1348">
        <f>D441</f>
        <v>0</v>
      </c>
      <c r="E447" s="1346">
        <f ca="1">IF(D471="n/a",D447,IFERROR(IF((OFFSET($C447,0,$A447))&lt;0,
MIN(0,D447-(OFFSET($C447,0,$A447)/(OFFSET($C442,-$A446,$A447)))),
MAX(0,D447-(OFFSET($C447,0,$A447)/(OFFSET($C442,-$A446,$A447))))),0))</f>
        <v>0</v>
      </c>
      <c r="F447" s="1346">
        <f t="shared" ca="1" si="604"/>
        <v>0</v>
      </c>
      <c r="G447" s="1346">
        <f t="shared" ca="1" si="605"/>
        <v>0</v>
      </c>
      <c r="H447" s="1346">
        <f t="shared" ca="1" si="606"/>
        <v>0</v>
      </c>
      <c r="I447" s="1346">
        <f t="shared" ca="1" si="607"/>
        <v>0</v>
      </c>
      <c r="J447" s="1346">
        <f t="shared" ca="1" si="608"/>
        <v>0</v>
      </c>
      <c r="K447" s="1346">
        <f t="shared" ca="1" si="609"/>
        <v>0</v>
      </c>
      <c r="L447" s="1346">
        <f t="shared" ca="1" si="610"/>
        <v>0</v>
      </c>
      <c r="M447" s="1346">
        <f t="shared" ca="1" si="611"/>
        <v>0</v>
      </c>
      <c r="N447" s="1346">
        <f t="shared" ca="1" si="612"/>
        <v>0</v>
      </c>
      <c r="O447" s="1346">
        <f t="shared" ca="1" si="613"/>
        <v>0</v>
      </c>
      <c r="P447" s="1346">
        <f t="shared" ca="1" si="614"/>
        <v>0</v>
      </c>
      <c r="Q447" s="1346">
        <f t="shared" ca="1" si="615"/>
        <v>0</v>
      </c>
      <c r="R447" s="1346">
        <f t="shared" ca="1" si="616"/>
        <v>0</v>
      </c>
      <c r="S447" s="1346">
        <f t="shared" ca="1" si="617"/>
        <v>0</v>
      </c>
      <c r="T447" s="1346">
        <f t="shared" ca="1" si="618"/>
        <v>0</v>
      </c>
      <c r="U447" s="1346">
        <f t="shared" ca="1" si="619"/>
        <v>0</v>
      </c>
      <c r="V447" s="1346">
        <f t="shared" ca="1" si="620"/>
        <v>0</v>
      </c>
      <c r="W447" s="1346">
        <f t="shared" ca="1" si="621"/>
        <v>0</v>
      </c>
      <c r="X447" s="170"/>
      <c r="Y447" s="170"/>
      <c r="Z447" s="170"/>
      <c r="AA447" s="170"/>
      <c r="AB447" s="170"/>
    </row>
    <row r="448" spans="1:28" ht="12.75" hidden="1" customHeight="1" outlineLevel="1">
      <c r="A448" s="223">
        <v>2</v>
      </c>
      <c r="B448" s="210" t="str">
        <f t="shared" ca="1" si="622"/>
        <v>Depreciated Net Capex 2001-02</v>
      </c>
      <c r="C448" s="1349"/>
      <c r="D448" s="1350"/>
      <c r="E448" s="1348">
        <f>E441</f>
        <v>0</v>
      </c>
      <c r="F448" s="1346">
        <f ca="1">IF(E472="n/a",E448,IFERROR(IF((OFFSET($C448,0,$A448))&lt;0,
MIN(0,E448-(OFFSET($C448,0,$A448)/(OFFSET($C443,-$A447,$A448)))),
MAX(0,E448-(OFFSET($C448,0,$A448)/(OFFSET($C443,-$A447,$A448))))),0))</f>
        <v>0</v>
      </c>
      <c r="G448" s="1346">
        <f t="shared" ca="1" si="605"/>
        <v>0</v>
      </c>
      <c r="H448" s="1346">
        <f t="shared" ca="1" si="606"/>
        <v>0</v>
      </c>
      <c r="I448" s="1346">
        <f t="shared" ca="1" si="607"/>
        <v>0</v>
      </c>
      <c r="J448" s="1346">
        <f t="shared" ca="1" si="608"/>
        <v>0</v>
      </c>
      <c r="K448" s="1346">
        <f t="shared" ca="1" si="609"/>
        <v>0</v>
      </c>
      <c r="L448" s="1346">
        <f t="shared" ca="1" si="610"/>
        <v>0</v>
      </c>
      <c r="M448" s="1346">
        <f t="shared" ca="1" si="611"/>
        <v>0</v>
      </c>
      <c r="N448" s="1346">
        <f t="shared" ca="1" si="612"/>
        <v>0</v>
      </c>
      <c r="O448" s="1346">
        <f t="shared" ca="1" si="613"/>
        <v>0</v>
      </c>
      <c r="P448" s="1346">
        <f t="shared" ca="1" si="614"/>
        <v>0</v>
      </c>
      <c r="Q448" s="1346">
        <f t="shared" ca="1" si="615"/>
        <v>0</v>
      </c>
      <c r="R448" s="1346">
        <f t="shared" ca="1" si="616"/>
        <v>0</v>
      </c>
      <c r="S448" s="1346">
        <f t="shared" ca="1" si="617"/>
        <v>0</v>
      </c>
      <c r="T448" s="1346">
        <f t="shared" ca="1" si="618"/>
        <v>0</v>
      </c>
      <c r="U448" s="1346">
        <f t="shared" ca="1" si="619"/>
        <v>0</v>
      </c>
      <c r="V448" s="1346">
        <f t="shared" ca="1" si="620"/>
        <v>0</v>
      </c>
      <c r="W448" s="1346">
        <f t="shared" ca="1" si="621"/>
        <v>0</v>
      </c>
      <c r="X448" s="226"/>
      <c r="Y448" s="170"/>
      <c r="Z448" s="170"/>
      <c r="AA448" s="170"/>
      <c r="AB448" s="170"/>
    </row>
    <row r="449" spans="1:28" ht="12.75" hidden="1" customHeight="1" outlineLevel="1">
      <c r="A449" s="223">
        <v>3</v>
      </c>
      <c r="B449" s="210" t="str">
        <f t="shared" ca="1" si="622"/>
        <v>Depreciated Net Capex 2002-03</v>
      </c>
      <c r="C449" s="1349"/>
      <c r="D449" s="1349"/>
      <c r="E449" s="1350"/>
      <c r="F449" s="1351">
        <f>F441</f>
        <v>0</v>
      </c>
      <c r="G449" s="1346">
        <f ca="1">IF(F473="n/a",F449,IFERROR(IF((OFFSET($C449,0,$A449))&lt;0,
MIN(0,F449-(OFFSET($C449,0,$A449)/(OFFSET($C444,-$A448,$A449)))),
MAX(0,F449-(OFFSET($C449,0,$A449)/(OFFSET($C444,-$A448,$A449))))),0))</f>
        <v>0</v>
      </c>
      <c r="H449" s="1346">
        <f t="shared" ca="1" si="606"/>
        <v>0</v>
      </c>
      <c r="I449" s="1346">
        <f t="shared" ca="1" si="607"/>
        <v>0</v>
      </c>
      <c r="J449" s="1346">
        <f t="shared" ca="1" si="608"/>
        <v>0</v>
      </c>
      <c r="K449" s="1346">
        <f t="shared" ca="1" si="609"/>
        <v>0</v>
      </c>
      <c r="L449" s="1346">
        <f t="shared" ca="1" si="610"/>
        <v>0</v>
      </c>
      <c r="M449" s="1346">
        <f t="shared" ca="1" si="611"/>
        <v>0</v>
      </c>
      <c r="N449" s="1346">
        <f t="shared" ca="1" si="612"/>
        <v>0</v>
      </c>
      <c r="O449" s="1346">
        <f t="shared" ca="1" si="613"/>
        <v>0</v>
      </c>
      <c r="P449" s="1346">
        <f t="shared" ca="1" si="614"/>
        <v>0</v>
      </c>
      <c r="Q449" s="1346">
        <f t="shared" ca="1" si="615"/>
        <v>0</v>
      </c>
      <c r="R449" s="1346">
        <f t="shared" ca="1" si="616"/>
        <v>0</v>
      </c>
      <c r="S449" s="1346">
        <f t="shared" ca="1" si="617"/>
        <v>0</v>
      </c>
      <c r="T449" s="1346">
        <f t="shared" ca="1" si="618"/>
        <v>0</v>
      </c>
      <c r="U449" s="1346">
        <f t="shared" ca="1" si="619"/>
        <v>0</v>
      </c>
      <c r="V449" s="1346">
        <f t="shared" ca="1" si="620"/>
        <v>0</v>
      </c>
      <c r="W449" s="1346">
        <f t="shared" ca="1" si="621"/>
        <v>0</v>
      </c>
      <c r="X449" s="226"/>
      <c r="Y449" s="226"/>
      <c r="Z449" s="170"/>
      <c r="AA449" s="170"/>
      <c r="AB449" s="170"/>
    </row>
    <row r="450" spans="1:28" ht="12.75" hidden="1" customHeight="1" outlineLevel="1">
      <c r="A450" s="223">
        <v>4</v>
      </c>
      <c r="B450" s="210" t="str">
        <f t="shared" ca="1" si="622"/>
        <v>Depreciated Net Capex 2003-04</v>
      </c>
      <c r="C450" s="1349"/>
      <c r="D450" s="1349"/>
      <c r="E450" s="1349"/>
      <c r="F450" s="1350"/>
      <c r="G450" s="1351">
        <f>G441</f>
        <v>0</v>
      </c>
      <c r="H450" s="1346">
        <f ca="1">IF(G474="n/a",G450,IFERROR(IF((OFFSET($C450,0,$A450))&lt;0,
MIN(0,G450-(OFFSET($C450,0,$A450)/(OFFSET($C445,-$A449,$A450)))),
MAX(0,G450-(OFFSET($C450,0,$A450)/(OFFSET($C445,-$A449,$A450))))),0))</f>
        <v>0</v>
      </c>
      <c r="I450" s="1346">
        <f t="shared" ca="1" si="607"/>
        <v>0</v>
      </c>
      <c r="J450" s="1346">
        <f t="shared" ca="1" si="608"/>
        <v>0</v>
      </c>
      <c r="K450" s="1346">
        <f t="shared" ca="1" si="609"/>
        <v>0</v>
      </c>
      <c r="L450" s="1346">
        <f t="shared" ca="1" si="610"/>
        <v>0</v>
      </c>
      <c r="M450" s="1346">
        <f t="shared" ca="1" si="611"/>
        <v>0</v>
      </c>
      <c r="N450" s="1346">
        <f t="shared" ca="1" si="612"/>
        <v>0</v>
      </c>
      <c r="O450" s="1346">
        <f t="shared" ca="1" si="613"/>
        <v>0</v>
      </c>
      <c r="P450" s="1346">
        <f t="shared" ca="1" si="614"/>
        <v>0</v>
      </c>
      <c r="Q450" s="1346">
        <f t="shared" ca="1" si="615"/>
        <v>0</v>
      </c>
      <c r="R450" s="1346">
        <f t="shared" ca="1" si="616"/>
        <v>0</v>
      </c>
      <c r="S450" s="1346">
        <f t="shared" ca="1" si="617"/>
        <v>0</v>
      </c>
      <c r="T450" s="1346">
        <f t="shared" ca="1" si="618"/>
        <v>0</v>
      </c>
      <c r="U450" s="1346">
        <f t="shared" ca="1" si="619"/>
        <v>0</v>
      </c>
      <c r="V450" s="1346">
        <f t="shared" ca="1" si="620"/>
        <v>0</v>
      </c>
      <c r="W450" s="1346">
        <f t="shared" ca="1" si="621"/>
        <v>0</v>
      </c>
      <c r="X450" s="226"/>
      <c r="Y450" s="226"/>
      <c r="Z450" s="226"/>
      <c r="AA450" s="170"/>
      <c r="AB450" s="170"/>
    </row>
    <row r="451" spans="1:28" ht="12.75" hidden="1" customHeight="1" outlineLevel="1">
      <c r="A451" s="223">
        <v>5</v>
      </c>
      <c r="B451" s="210" t="str">
        <f t="shared" ca="1" si="622"/>
        <v>Depreciated Net Capex 2004-05</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2005-06</v>
      </c>
      <c r="C452" s="1349"/>
      <c r="D452" s="1349"/>
      <c r="E452" s="1349"/>
      <c r="F452" s="1349"/>
      <c r="G452" s="1349"/>
      <c r="H452" s="1350"/>
      <c r="I452" s="1351">
        <f>I441</f>
        <v>0</v>
      </c>
      <c r="J452" s="1346">
        <f ca="1">IF(I476="n/a",I452,IFERROR(IF((OFFSET($C452,0,$A452))&lt;0,
MIN(0,I452-(OFFSET($C452,0,$A452)/(OFFSET($C447,-$A451,$A452)))),
MAX(0,I452-(OFFSET($C452,0,$A452)/(OFFSET($C447,-$A451,$A452))))),0))</f>
        <v>0</v>
      </c>
      <c r="K452" s="1346">
        <f t="shared" ca="1" si="609"/>
        <v>0</v>
      </c>
      <c r="L452" s="1346">
        <f t="shared" ca="1" si="610"/>
        <v>0</v>
      </c>
      <c r="M452" s="1346">
        <f t="shared" ca="1" si="611"/>
        <v>0</v>
      </c>
      <c r="N452" s="1346">
        <f t="shared" ca="1" si="612"/>
        <v>0</v>
      </c>
      <c r="O452" s="1346">
        <f t="shared" ca="1" si="613"/>
        <v>0</v>
      </c>
      <c r="P452" s="1346">
        <f t="shared" ca="1" si="614"/>
        <v>0</v>
      </c>
      <c r="Q452" s="1346">
        <f t="shared" ca="1" si="615"/>
        <v>0</v>
      </c>
      <c r="R452" s="1346">
        <f t="shared" ca="1" si="616"/>
        <v>0</v>
      </c>
      <c r="S452" s="1346">
        <f t="shared" ca="1" si="617"/>
        <v>0</v>
      </c>
      <c r="T452" s="1346">
        <f t="shared" ca="1" si="618"/>
        <v>0</v>
      </c>
      <c r="U452" s="1346">
        <f t="shared" ca="1" si="619"/>
        <v>0</v>
      </c>
      <c r="V452" s="1346">
        <f t="shared" ca="1" si="620"/>
        <v>0</v>
      </c>
      <c r="W452" s="1346">
        <f t="shared" ca="1" si="621"/>
        <v>0</v>
      </c>
      <c r="X452" s="226"/>
      <c r="Y452" s="226"/>
      <c r="Z452" s="226"/>
      <c r="AA452" s="170"/>
      <c r="AB452" s="170"/>
    </row>
    <row r="453" spans="1:28" ht="12.75" hidden="1" customHeight="1" outlineLevel="1">
      <c r="A453" s="223">
        <v>7</v>
      </c>
      <c r="B453" s="210" t="str">
        <f t="shared" ca="1" si="622"/>
        <v>Depreciated Net Capex 2006-07</v>
      </c>
      <c r="C453" s="1349"/>
      <c r="D453" s="1349"/>
      <c r="E453" s="1349"/>
      <c r="F453" s="1349"/>
      <c r="G453" s="1349"/>
      <c r="H453" s="1349"/>
      <c r="I453" s="1350"/>
      <c r="J453" s="1351">
        <f>J441</f>
        <v>0</v>
      </c>
      <c r="K453" s="1346">
        <f ca="1">IF(J477="n/a",J453,IFERROR(IF((OFFSET($C453,0,$A453))&lt;0,
MIN(0,J453-(OFFSET($C453,0,$A453)/(OFFSET($C448,-$A452,$A453)))),
MAX(0,J453-(OFFSET($C453,0,$A453)/(OFFSET($C448,-$A452,$A453))))),0))</f>
        <v>0</v>
      </c>
      <c r="L453" s="1346">
        <f t="shared" ca="1" si="610"/>
        <v>0</v>
      </c>
      <c r="M453" s="1346">
        <f t="shared" ca="1" si="611"/>
        <v>0</v>
      </c>
      <c r="N453" s="1346">
        <f t="shared" ca="1" si="612"/>
        <v>0</v>
      </c>
      <c r="O453" s="1346">
        <f t="shared" ca="1" si="613"/>
        <v>0</v>
      </c>
      <c r="P453" s="1346">
        <f t="shared" ca="1" si="614"/>
        <v>0</v>
      </c>
      <c r="Q453" s="1346">
        <f t="shared" ca="1" si="615"/>
        <v>0</v>
      </c>
      <c r="R453" s="1346">
        <f t="shared" ca="1" si="616"/>
        <v>0</v>
      </c>
      <c r="S453" s="1346">
        <f t="shared" ca="1" si="617"/>
        <v>0</v>
      </c>
      <c r="T453" s="1346">
        <f t="shared" ca="1" si="618"/>
        <v>0</v>
      </c>
      <c r="U453" s="1346">
        <f t="shared" ca="1" si="619"/>
        <v>0</v>
      </c>
      <c r="V453" s="1346">
        <f t="shared" ca="1" si="620"/>
        <v>0</v>
      </c>
      <c r="W453" s="1346">
        <f t="shared" ca="1" si="621"/>
        <v>0</v>
      </c>
      <c r="X453" s="226"/>
      <c r="Y453" s="226"/>
      <c r="Z453" s="226"/>
      <c r="AA453" s="170"/>
      <c r="AB453" s="170"/>
    </row>
    <row r="454" spans="1:28" ht="12.75" hidden="1" customHeight="1" outlineLevel="1">
      <c r="A454" s="223">
        <v>8</v>
      </c>
      <c r="B454" s="210" t="str">
        <f t="shared" ca="1" si="622"/>
        <v>Depreciated Net Capex 2007-08</v>
      </c>
      <c r="C454" s="1349"/>
      <c r="D454" s="1349"/>
      <c r="E454" s="1349"/>
      <c r="F454" s="1349"/>
      <c r="G454" s="1349"/>
      <c r="H454" s="1349"/>
      <c r="I454" s="1349"/>
      <c r="J454" s="1350"/>
      <c r="K454" s="1351">
        <f>K441</f>
        <v>0</v>
      </c>
      <c r="L454" s="1346">
        <f ca="1">IF(K478="n/a",K454,IFERROR(IF((OFFSET($C454,0,$A454))&lt;0,
MIN(0,K454-(OFFSET($C454,0,$A454)/(OFFSET($C449,-$A453,$A454)))),
MAX(0,K454-(OFFSET($C454,0,$A454)/(OFFSET($C449,-$A453,$A454))))),0))</f>
        <v>0</v>
      </c>
      <c r="M454" s="1346">
        <f t="shared" ca="1" si="611"/>
        <v>0</v>
      </c>
      <c r="N454" s="1346">
        <f t="shared" ca="1" si="612"/>
        <v>0</v>
      </c>
      <c r="O454" s="1346">
        <f t="shared" ca="1" si="613"/>
        <v>0</v>
      </c>
      <c r="P454" s="1346">
        <f t="shared" ca="1" si="614"/>
        <v>0</v>
      </c>
      <c r="Q454" s="1346">
        <f t="shared" ca="1" si="615"/>
        <v>0</v>
      </c>
      <c r="R454" s="1346">
        <f t="shared" ca="1" si="616"/>
        <v>0</v>
      </c>
      <c r="S454" s="1346">
        <f t="shared" ca="1" si="617"/>
        <v>0</v>
      </c>
      <c r="T454" s="1346">
        <f t="shared" ca="1" si="618"/>
        <v>0</v>
      </c>
      <c r="U454" s="1346">
        <f t="shared" ca="1" si="619"/>
        <v>0</v>
      </c>
      <c r="V454" s="1346">
        <f t="shared" ca="1" si="620"/>
        <v>0</v>
      </c>
      <c r="W454" s="1346">
        <f t="shared" ca="1" si="621"/>
        <v>0</v>
      </c>
      <c r="X454" s="226"/>
      <c r="Y454" s="226"/>
      <c r="Z454" s="226"/>
      <c r="AA454" s="170"/>
      <c r="AB454" s="170"/>
    </row>
    <row r="455" spans="1:28" ht="12.75" hidden="1" customHeight="1" outlineLevel="1">
      <c r="A455" s="223">
        <v>9</v>
      </c>
      <c r="B455" s="210" t="str">
        <f t="shared" ca="1" si="622"/>
        <v>Depreciated Net Capex 2008-09</v>
      </c>
      <c r="C455" s="1349"/>
      <c r="D455" s="1349"/>
      <c r="E455" s="1349"/>
      <c r="F455" s="1349"/>
      <c r="G455" s="1349"/>
      <c r="H455" s="1349"/>
      <c r="I455" s="1349"/>
      <c r="J455" s="1349"/>
      <c r="K455" s="1350"/>
      <c r="L455" s="1351">
        <f>L441</f>
        <v>0</v>
      </c>
      <c r="M455" s="1346">
        <f ca="1">IF(L479="n/a",L455,IFERROR(IF((OFFSET($C455,0,$A455))&lt;0,
MIN(0,L455-(OFFSET($C455,0,$A455)/(OFFSET($C450,-$A454,$A455)))),
MAX(0,L455-(OFFSET($C455,0,$A455)/(OFFSET($C450,-$A454,$A455))))),0))</f>
        <v>0</v>
      </c>
      <c r="N455" s="1346">
        <f t="shared" ca="1" si="612"/>
        <v>0</v>
      </c>
      <c r="O455" s="1346">
        <f t="shared" ca="1" si="613"/>
        <v>0</v>
      </c>
      <c r="P455" s="1346">
        <f t="shared" ca="1" si="614"/>
        <v>0</v>
      </c>
      <c r="Q455" s="1346">
        <f t="shared" ca="1" si="615"/>
        <v>0</v>
      </c>
      <c r="R455" s="1346">
        <f t="shared" ca="1" si="616"/>
        <v>0</v>
      </c>
      <c r="S455" s="1346">
        <f t="shared" ca="1" si="617"/>
        <v>0</v>
      </c>
      <c r="T455" s="1346">
        <f t="shared" ca="1" si="618"/>
        <v>0</v>
      </c>
      <c r="U455" s="1346">
        <f t="shared" ca="1" si="619"/>
        <v>0</v>
      </c>
      <c r="V455" s="1346">
        <f t="shared" ca="1" si="620"/>
        <v>0</v>
      </c>
      <c r="W455" s="1346">
        <f t="shared" ca="1" si="621"/>
        <v>0</v>
      </c>
      <c r="X455" s="226"/>
      <c r="Y455" s="226"/>
      <c r="Z455" s="226"/>
      <c r="AA455" s="170"/>
      <c r="AB455" s="170"/>
    </row>
    <row r="456" spans="1:28" ht="12.75" hidden="1" customHeight="1" outlineLevel="1">
      <c r="A456" s="223">
        <v>10</v>
      </c>
      <c r="B456" s="210" t="str">
        <f t="shared" ca="1" si="622"/>
        <v>Depreciated Net Capex 2009-10</v>
      </c>
      <c r="C456" s="1349"/>
      <c r="D456" s="1349"/>
      <c r="E456" s="1349"/>
      <c r="F456" s="1349"/>
      <c r="G456" s="1349"/>
      <c r="H456" s="1349"/>
      <c r="I456" s="1349"/>
      <c r="J456" s="1349"/>
      <c r="K456" s="1349"/>
      <c r="L456" s="1350"/>
      <c r="M456" s="1351">
        <f>M441</f>
        <v>0</v>
      </c>
      <c r="N456" s="1346">
        <f ca="1">IF(M480="n/a",M456,IFERROR(IF((OFFSET($C456,0,$A456))&lt;0,
MIN(0,M456-(OFFSET($C456,0,$A456)/(OFFSET($C451,-$A455,$A456)))),
MAX(0,M456-(OFFSET($C456,0,$A456)/(OFFSET($C451,-$A455,$A456))))),0))</f>
        <v>0</v>
      </c>
      <c r="O456" s="1346">
        <f t="shared" ca="1" si="613"/>
        <v>0</v>
      </c>
      <c r="P456" s="1346">
        <f t="shared" ca="1" si="614"/>
        <v>0</v>
      </c>
      <c r="Q456" s="1346">
        <f t="shared" ca="1" si="615"/>
        <v>0</v>
      </c>
      <c r="R456" s="1346">
        <f t="shared" ca="1" si="616"/>
        <v>0</v>
      </c>
      <c r="S456" s="1346">
        <f t="shared" ca="1" si="617"/>
        <v>0</v>
      </c>
      <c r="T456" s="1346">
        <f t="shared" ca="1" si="618"/>
        <v>0</v>
      </c>
      <c r="U456" s="1346">
        <f t="shared" ca="1" si="619"/>
        <v>0</v>
      </c>
      <c r="V456" s="1346">
        <f t="shared" ca="1" si="620"/>
        <v>0</v>
      </c>
      <c r="W456" s="1346">
        <f t="shared" ca="1" si="621"/>
        <v>0</v>
      </c>
      <c r="X456" s="226"/>
      <c r="Y456" s="226"/>
      <c r="Z456" s="226"/>
      <c r="AA456" s="170"/>
      <c r="AB456" s="170"/>
    </row>
    <row r="457" spans="1:28" ht="12.75" hidden="1" customHeight="1" outlineLevel="1">
      <c r="A457" s="223">
        <v>11</v>
      </c>
      <c r="B457" s="210" t="str">
        <f t="shared" ca="1" si="622"/>
        <v>Depreciated Net Capex 2010-11</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2011-12</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2012-13</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2013-14</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2014-15</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2015-16</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2016-17</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2017-18</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2018-19</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2019-20</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2000-01</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2001-02</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2002-03</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2003-04</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2004-05</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2005-06</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2006-07</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2007-08</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2008-09</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2009-10</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2010-11</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2011-12</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2012-13</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2013-14</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2014-15</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2015-16</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2016-17</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2017-18</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2018-19</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2019-20</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0</v>
      </c>
      <c r="E492" s="1354">
        <f t="shared" ref="E492:W492" ca="1" si="662">(IF(OR($C442&lt;&gt;"n/a",E442&lt;&gt;"n/a"),IF(SUM(E445:E467)=0,0,IF((SUMPRODUCT(E445:E467,E469:E491)/SUM(E445:E467))&lt;0,1,(SUMPRODUCT(E445:E467,E469:E491)/SUM(E445:E467)))),"n/a"))</f>
        <v>0</v>
      </c>
      <c r="F492" s="1354">
        <f t="shared" ca="1" si="662"/>
        <v>0</v>
      </c>
      <c r="G492" s="1354">
        <f t="shared" ca="1" si="662"/>
        <v>0</v>
      </c>
      <c r="H492" s="1354">
        <f t="shared" ca="1" si="662"/>
        <v>0</v>
      </c>
      <c r="I492" s="1354">
        <f t="shared" ca="1" si="662"/>
        <v>0</v>
      </c>
      <c r="J492" s="1354">
        <f t="shared" ca="1" si="662"/>
        <v>0</v>
      </c>
      <c r="K492" s="1354">
        <f t="shared" ca="1" si="662"/>
        <v>0</v>
      </c>
      <c r="L492" s="1354">
        <f t="shared" ca="1" si="662"/>
        <v>0</v>
      </c>
      <c r="M492" s="1354">
        <f t="shared" ca="1" si="662"/>
        <v>0</v>
      </c>
      <c r="N492" s="1354">
        <f t="shared" ca="1" si="662"/>
        <v>0</v>
      </c>
      <c r="O492" s="1354">
        <f t="shared" ca="1" si="662"/>
        <v>0</v>
      </c>
      <c r="P492" s="1354">
        <f t="shared" ca="1" si="662"/>
        <v>0</v>
      </c>
      <c r="Q492" s="1354">
        <f t="shared" ca="1" si="662"/>
        <v>0</v>
      </c>
      <c r="R492" s="1354">
        <f t="shared" ca="1" si="662"/>
        <v>0</v>
      </c>
      <c r="S492" s="1354">
        <f t="shared" ca="1" si="662"/>
        <v>0</v>
      </c>
      <c r="T492" s="1354">
        <f t="shared" ca="1" si="662"/>
        <v>0</v>
      </c>
      <c r="U492" s="1354">
        <f t="shared" ca="1" si="662"/>
        <v>0</v>
      </c>
      <c r="V492" s="1354">
        <f t="shared" ca="1" si="662"/>
        <v>0</v>
      </c>
      <c r="W492" s="1354">
        <f t="shared" ca="1" si="662"/>
        <v>0</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0</v>
      </c>
      <c r="E495" s="1364">
        <f>'Capital base remaining lives'!E500</f>
        <v>0</v>
      </c>
      <c r="F495" s="1364">
        <f>'Capital base remaining lives'!F500</f>
        <v>0</v>
      </c>
      <c r="G495" s="1364">
        <f>'Capital base remaining lives'!G500</f>
        <v>0</v>
      </c>
      <c r="H495" s="1364">
        <f>'Capital base remaining lives'!H500</f>
        <v>0</v>
      </c>
      <c r="I495" s="1364">
        <f>'Capital base remaining lives'!I500</f>
        <v>0</v>
      </c>
      <c r="J495" s="1364">
        <f>'Capital base remaining lives'!J500</f>
        <v>0</v>
      </c>
      <c r="K495" s="1364">
        <f>'Capital base remaining lives'!K500</f>
        <v>0</v>
      </c>
      <c r="L495" s="1364">
        <f>'Capital base remaining lives'!L500</f>
        <v>0</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2000-01</v>
      </c>
      <c r="C501" s="1347"/>
      <c r="D501" s="1348">
        <f>D495</f>
        <v>0</v>
      </c>
      <c r="E501" s="1346">
        <f ca="1">IF(D525="n/a",D501,IFERROR(IF((OFFSET($C501,0,$A501))&lt;0,
MIN(0,D501-(OFFSET($C501,0,$A501)/(OFFSET($C496,-$A500,$A501)))),
MAX(0,D501-(OFFSET($C501,0,$A501)/(OFFSET($C496,-$A500,$A501))))),0))</f>
        <v>0</v>
      </c>
      <c r="F501" s="1346">
        <f t="shared" ca="1" si="683"/>
        <v>0</v>
      </c>
      <c r="G501" s="1346">
        <f t="shared" ca="1" si="684"/>
        <v>0</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2001-02</v>
      </c>
      <c r="C502" s="1349"/>
      <c r="D502" s="1350"/>
      <c r="E502" s="1348">
        <f>E495</f>
        <v>0</v>
      </c>
      <c r="F502" s="1346">
        <f ca="1">IF(E526="n/a",E502,IFERROR(IF((OFFSET($C502,0,$A502))&lt;0,
MIN(0,E502-(OFFSET($C502,0,$A502)/(OFFSET($C497,-$A501,$A502)))),
MAX(0,E502-(OFFSET($C502,0,$A502)/(OFFSET($C497,-$A501,$A502))))),0))</f>
        <v>0</v>
      </c>
      <c r="G502" s="1346">
        <f t="shared" ca="1" si="684"/>
        <v>0</v>
      </c>
      <c r="H502" s="1346">
        <f t="shared" ca="1" si="685"/>
        <v>0</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2002-03</v>
      </c>
      <c r="C503" s="1349"/>
      <c r="D503" s="1349"/>
      <c r="E503" s="1350"/>
      <c r="F503" s="1351">
        <f>F495</f>
        <v>0</v>
      </c>
      <c r="G503" s="1346">
        <f ca="1">IF(F527="n/a",F503,IFERROR(IF((OFFSET($C503,0,$A503))&lt;0,
MIN(0,F503-(OFFSET($C503,0,$A503)/(OFFSET($C498,-$A502,$A503)))),
MAX(0,F503-(OFFSET($C503,0,$A503)/(OFFSET($C498,-$A502,$A503))))),0))</f>
        <v>0</v>
      </c>
      <c r="H503" s="1346">
        <f t="shared" ca="1" si="685"/>
        <v>0</v>
      </c>
      <c r="I503" s="1346">
        <f t="shared" ca="1" si="686"/>
        <v>0</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2003-04</v>
      </c>
      <c r="C504" s="1349"/>
      <c r="D504" s="1349"/>
      <c r="E504" s="1349"/>
      <c r="F504" s="1350"/>
      <c r="G504" s="1351">
        <f>G495</f>
        <v>0</v>
      </c>
      <c r="H504" s="1346">
        <f ca="1">IF(G528="n/a",G504,IFERROR(IF((OFFSET($C504,0,$A504))&lt;0,
MIN(0,G504-(OFFSET($C504,0,$A504)/(OFFSET($C499,-$A503,$A504)))),
MAX(0,G504-(OFFSET($C504,0,$A504)/(OFFSET($C499,-$A503,$A504))))),0))</f>
        <v>0</v>
      </c>
      <c r="I504" s="1346">
        <f t="shared" ca="1" si="686"/>
        <v>0</v>
      </c>
      <c r="J504" s="1346">
        <f t="shared" ca="1" si="687"/>
        <v>0</v>
      </c>
      <c r="K504" s="1346">
        <f t="shared" ca="1" si="688"/>
        <v>0</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2004-05</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2005-06</v>
      </c>
      <c r="C506" s="1349"/>
      <c r="D506" s="1349"/>
      <c r="E506" s="1349"/>
      <c r="F506" s="1349"/>
      <c r="G506" s="1349"/>
      <c r="H506" s="1350"/>
      <c r="I506" s="1351">
        <f>I495</f>
        <v>0</v>
      </c>
      <c r="J506" s="1346">
        <f ca="1">IF(I530="n/a",I506,IFERROR(IF((OFFSET($C506,0,$A506))&lt;0,
MIN(0,I506-(OFFSET($C506,0,$A506)/(OFFSET($C501,-$A505,$A506)))),
MAX(0,I506-(OFFSET($C506,0,$A506)/(OFFSET($C501,-$A505,$A506))))),0))</f>
        <v>0</v>
      </c>
      <c r="K506" s="1346">
        <f t="shared" ca="1" si="688"/>
        <v>0</v>
      </c>
      <c r="L506" s="1346">
        <f t="shared" ca="1" si="689"/>
        <v>0</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2006-07</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2007-08</v>
      </c>
      <c r="C508" s="1349"/>
      <c r="D508" s="1349"/>
      <c r="E508" s="1349"/>
      <c r="F508" s="1349"/>
      <c r="G508" s="1349"/>
      <c r="H508" s="1349"/>
      <c r="I508" s="1349"/>
      <c r="J508" s="1350"/>
      <c r="K508" s="1351">
        <f>K495</f>
        <v>0</v>
      </c>
      <c r="L508" s="1346">
        <f ca="1">IF(K532="n/a",K508,IFERROR(IF((OFFSET($C508,0,$A508))&lt;0,
MIN(0,K508-(OFFSET($C508,0,$A508)/(OFFSET($C503,-$A507,$A508)))),
MAX(0,K508-(OFFSET($C508,0,$A508)/(OFFSET($C503,-$A507,$A508))))),0))</f>
        <v>0</v>
      </c>
      <c r="M508" s="1346">
        <f t="shared" ca="1" si="690"/>
        <v>0</v>
      </c>
      <c r="N508" s="1346">
        <f t="shared" ca="1" si="691"/>
        <v>0</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2008-09</v>
      </c>
      <c r="C509" s="1349"/>
      <c r="D509" s="1349"/>
      <c r="E509" s="1349"/>
      <c r="F509" s="1349"/>
      <c r="G509" s="1349"/>
      <c r="H509" s="1349"/>
      <c r="I509" s="1349"/>
      <c r="J509" s="1349"/>
      <c r="K509" s="1350"/>
      <c r="L509" s="1351">
        <f>L495</f>
        <v>0</v>
      </c>
      <c r="M509" s="1346">
        <f ca="1">IF(L533="n/a",L509,IFERROR(IF((OFFSET($C509,0,$A509))&lt;0,
MIN(0,L509-(OFFSET($C509,0,$A509)/(OFFSET($C504,-$A508,$A509)))),
MAX(0,L509-(OFFSET($C509,0,$A509)/(OFFSET($C504,-$A508,$A509))))),0))</f>
        <v>0</v>
      </c>
      <c r="N509" s="1346">
        <f t="shared" ca="1" si="691"/>
        <v>0</v>
      </c>
      <c r="O509" s="1346">
        <f t="shared" ca="1" si="692"/>
        <v>0</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2009-10</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2010-11</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2011-12</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2012-13</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2013-14</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2014-15</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2015-16</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2016-17</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2017-18</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2018-19</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2019-20</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2000-01</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2001-02</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2002-03</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2003-04</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2004-05</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2005-06</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2006-07</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2007-08</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2008-09</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2009-10</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2010-11</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2011-12</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2012-13</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2013-14</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2014-15</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2015-16</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2016-17</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2017-18</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2018-19</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2019-20</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0</v>
      </c>
      <c r="E546" s="1354">
        <f t="shared" ref="E546:W546" ca="1" si="741">(IF(OR($C496&lt;&gt;"n/a",E496&lt;&gt;"n/a"),IF(SUM(E499:E521)=0,0,IF((SUMPRODUCT(E499:E521,E523:E545)/SUM(E499:E521))&lt;0,1,(SUMPRODUCT(E499:E521,E523:E545)/SUM(E499:E521)))),"n/a"))</f>
        <v>0</v>
      </c>
      <c r="F546" s="1354">
        <f t="shared" ca="1" si="741"/>
        <v>0</v>
      </c>
      <c r="G546" s="1354">
        <f t="shared" ca="1" si="741"/>
        <v>0</v>
      </c>
      <c r="H546" s="1354">
        <f t="shared" ca="1" si="741"/>
        <v>0</v>
      </c>
      <c r="I546" s="1354">
        <f t="shared" ca="1" si="741"/>
        <v>0</v>
      </c>
      <c r="J546" s="1354">
        <f t="shared" ca="1" si="741"/>
        <v>0</v>
      </c>
      <c r="K546" s="1354">
        <f t="shared" ca="1" si="741"/>
        <v>0</v>
      </c>
      <c r="L546" s="1354">
        <f t="shared" ca="1" si="741"/>
        <v>0</v>
      </c>
      <c r="M546" s="1354">
        <f t="shared" ca="1" si="741"/>
        <v>0</v>
      </c>
      <c r="N546" s="1354">
        <f t="shared" ca="1" si="741"/>
        <v>0</v>
      </c>
      <c r="O546" s="1354">
        <f t="shared" ca="1" si="741"/>
        <v>0</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0</v>
      </c>
      <c r="D550" s="1365">
        <f>IF(LEFT(D$6,4)&lt;=LEFT('RFM input'!$G$60,4),"enter input",IF(LEFT(D$6,4)&gt;LEFT('RFM input'!$Q$60,4),0,
IF(MATCH(D$6,'RFM input'!$H$60:$Q$60,0),INDEX('RFM input'!$Y$7:$Y$56,$A549,1,1))))</f>
        <v>0</v>
      </c>
      <c r="E550" s="1365">
        <f>IF(LEFT(E$6,4)&lt;=LEFT('RFM input'!$G$60,4),"enter input",IF(LEFT(E$6,4)&gt;LEFT('RFM input'!$Q$60,4),0,
IF(MATCH(E$6,'RFM input'!$H$60:$Q$60,0),INDEX('RFM input'!$Y$7:$Y$56,$A549,1,1))))</f>
        <v>0</v>
      </c>
      <c r="F550" s="1365">
        <f>IF(LEFT(F$6,4)&lt;=LEFT('RFM input'!$G$60,4),"enter input",IF(LEFT(F$6,4)&gt;LEFT('RFM input'!$Q$60,4),0,
IF(MATCH(F$6,'RFM input'!$H$60:$Q$60,0),INDEX('RFM input'!$Y$7:$Y$56,$A549,1,1))))</f>
        <v>0</v>
      </c>
      <c r="G550" s="1365">
        <f>IF(LEFT(G$6,4)&lt;=LEFT('RFM input'!$G$60,4),"enter input",IF(LEFT(G$6,4)&gt;LEFT('RFM input'!$Q$60,4),0,
IF(MATCH(G$6,'RFM input'!$H$60:$Q$60,0),INDEX('RFM input'!$Y$7:$Y$56,$A549,1,1))))</f>
        <v>0</v>
      </c>
      <c r="H550" s="1365">
        <f>IF(LEFT(H$6,4)&lt;=LEFT('RFM input'!$G$60,4),"enter input",IF(LEFT(H$6,4)&gt;LEFT('RFM input'!$Q$60,4),0,
IF(MATCH(H$6,'RFM input'!$H$60:$Q$60,0),INDEX('RFM input'!$Y$7:$Y$56,$A549,1,1))))</f>
        <v>0</v>
      </c>
      <c r="I550" s="1365">
        <f>IF(LEFT(I$6,4)&lt;=LEFT('RFM input'!$G$60,4),"enter input",IF(LEFT(I$6,4)&gt;LEFT('RFM input'!$Q$60,4),0,
IF(MATCH(I$6,'RFM input'!$H$60:$Q$60,0),INDEX('RFM input'!$Y$7:$Y$56,$A549,1,1))))</f>
        <v>0</v>
      </c>
      <c r="J550" s="1365">
        <f>IF(LEFT(J$6,4)&lt;=LEFT('RFM input'!$G$60,4),"enter input",IF(LEFT(J$6,4)&gt;LEFT('RFM input'!$Q$60,4),0,
IF(MATCH(J$6,'RFM input'!$H$60:$Q$60,0),INDEX('RFM input'!$Y$7:$Y$56,$A549,1,1))))</f>
        <v>0</v>
      </c>
      <c r="K550" s="1365">
        <f>IF(LEFT(K$6,4)&lt;=LEFT('RFM input'!$G$60,4),"enter input",IF(LEFT(K$6,4)&gt;LEFT('RFM input'!$Q$60,4),0,
IF(MATCH(K$6,'RFM input'!$H$60:$Q$60,0),INDEX('RFM input'!$Y$7:$Y$56,$A549,1,1))))</f>
        <v>0</v>
      </c>
      <c r="L550" s="1365">
        <f>IF(LEFT(L$6,4)&lt;=LEFT('RFM input'!$G$60,4),"enter input",IF(LEFT(L$6,4)&gt;LEFT('RFM input'!$Q$60,4),0,
IF(MATCH(L$6,'RFM input'!$H$60:$Q$60,0),INDEX('RFM input'!$Y$7:$Y$56,$A549,1,1))))</f>
        <v>0</v>
      </c>
      <c r="M550" s="1365">
        <f>IF(LEFT(M$6,4)&lt;=LEFT('RFM input'!$G$60,4),"enter input",IF(LEFT(M$6,4)&gt;LEFT('RFM input'!$Q$60,4),0,
IF(MATCH(M$6,'RFM input'!$H$60:$Q$60,0),INDEX('RFM input'!$Y$7:$Y$56,$A549,1,1))))</f>
        <v>0</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2000-01</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2001-02</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2002-03</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2003-04</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2004-05</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2005-06</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2006-07</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2007-08</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2008-09</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2009-10</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2010-11</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2011-12</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2012-13</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2013-14</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2014-15</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2015-16</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2016-17</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2017-18</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2018-19</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2019-20</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0</v>
      </c>
      <c r="D578" s="1346">
        <f t="shared" ref="D578" ca="1" si="799">IF(C578="n/a","n/a",MAX(0,C578-1))</f>
        <v>0</v>
      </c>
      <c r="E578" s="1346">
        <f t="shared" ref="E578:E579" ca="1" si="800">IF(D578="n/a","n/a",MAX(0,D578-1))</f>
        <v>0</v>
      </c>
      <c r="F578" s="1346">
        <f t="shared" ref="F578:F580" ca="1" si="801">IF(E578="n/a","n/a",MAX(0,E578-1))</f>
        <v>0</v>
      </c>
      <c r="G578" s="1346">
        <f t="shared" ref="G578:G581" ca="1" si="802">IF(F578="n/a","n/a",MAX(0,F578-1))</f>
        <v>0</v>
      </c>
      <c r="H578" s="1346">
        <f t="shared" ref="H578:H582" ca="1" si="803">IF(G578="n/a","n/a",MAX(0,G578-1))</f>
        <v>0</v>
      </c>
      <c r="I578" s="1346">
        <f t="shared" ref="I578:I583" ca="1" si="804">IF(H578="n/a","n/a",MAX(0,H578-1))</f>
        <v>0</v>
      </c>
      <c r="J578" s="1346">
        <f t="shared" ref="J578:J584" ca="1" si="805">IF(I578="n/a","n/a",MAX(0,I578-1))</f>
        <v>0</v>
      </c>
      <c r="K578" s="1346">
        <f t="shared" ref="K578:K585" ca="1" si="806">IF(J578="n/a","n/a",MAX(0,J578-1))</f>
        <v>0</v>
      </c>
      <c r="L578" s="1346">
        <f t="shared" ref="L578:L586" ca="1" si="807">IF(K578="n/a","n/a",MAX(0,K578-1))</f>
        <v>0</v>
      </c>
      <c r="M578" s="1346">
        <f t="shared" ref="M578:M587" ca="1" si="808">IF(L578="n/a","n/a",MAX(0,L578-1))</f>
        <v>0</v>
      </c>
      <c r="N578" s="1346">
        <f t="shared" ref="N578:N588" ca="1" si="809">IF(M578="n/a","n/a",MAX(0,M578-1))</f>
        <v>0</v>
      </c>
      <c r="O578" s="1346">
        <f t="shared" ref="O578:O589" ca="1" si="810">IF(N578="n/a","n/a",MAX(0,N578-1))</f>
        <v>0</v>
      </c>
      <c r="P578" s="1346">
        <f t="shared" ref="P578:P590" ca="1" si="811">IF(O578="n/a","n/a",MAX(0,O578-1))</f>
        <v>0</v>
      </c>
      <c r="Q578" s="1346">
        <f t="shared" ref="Q578:Q591" ca="1" si="812">IF(P578="n/a","n/a",MAX(0,P578-1))</f>
        <v>0</v>
      </c>
      <c r="R578" s="1346">
        <f t="shared" ref="R578:R592" ca="1" si="813">IF(Q578="n/a","n/a",MAX(0,Q578-1))</f>
        <v>0</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2000-01</v>
      </c>
      <c r="C579" s="1347"/>
      <c r="D579" s="1351">
        <f>D550</f>
        <v>0</v>
      </c>
      <c r="E579" s="1346">
        <f t="shared" si="800"/>
        <v>0</v>
      </c>
      <c r="F579" s="1346">
        <f t="shared" si="801"/>
        <v>0</v>
      </c>
      <c r="G579" s="1346">
        <f t="shared" si="802"/>
        <v>0</v>
      </c>
      <c r="H579" s="1346">
        <f t="shared" si="803"/>
        <v>0</v>
      </c>
      <c r="I579" s="1346">
        <f t="shared" si="804"/>
        <v>0</v>
      </c>
      <c r="J579" s="1346">
        <f t="shared" si="805"/>
        <v>0</v>
      </c>
      <c r="K579" s="1346">
        <f t="shared" si="806"/>
        <v>0</v>
      </c>
      <c r="L579" s="1346">
        <f t="shared" si="807"/>
        <v>0</v>
      </c>
      <c r="M579" s="1346">
        <f t="shared" si="808"/>
        <v>0</v>
      </c>
      <c r="N579" s="1346">
        <f t="shared" si="809"/>
        <v>0</v>
      </c>
      <c r="O579" s="1346">
        <f t="shared" si="810"/>
        <v>0</v>
      </c>
      <c r="P579" s="1346">
        <f t="shared" si="811"/>
        <v>0</v>
      </c>
      <c r="Q579" s="1346">
        <f t="shared" si="812"/>
        <v>0</v>
      </c>
      <c r="R579" s="1346">
        <f t="shared" si="813"/>
        <v>0</v>
      </c>
      <c r="S579" s="1346">
        <f t="shared" si="814"/>
        <v>0</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2001-02</v>
      </c>
      <c r="C580" s="1352"/>
      <c r="D580" s="1347"/>
      <c r="E580" s="1351">
        <f>E550</f>
        <v>0</v>
      </c>
      <c r="F580" s="1346">
        <f t="shared" si="801"/>
        <v>0</v>
      </c>
      <c r="G580" s="1346">
        <f t="shared" si="802"/>
        <v>0</v>
      </c>
      <c r="H580" s="1346">
        <f t="shared" si="803"/>
        <v>0</v>
      </c>
      <c r="I580" s="1346">
        <f t="shared" si="804"/>
        <v>0</v>
      </c>
      <c r="J580" s="1346">
        <f t="shared" si="805"/>
        <v>0</v>
      </c>
      <c r="K580" s="1346">
        <f t="shared" si="806"/>
        <v>0</v>
      </c>
      <c r="L580" s="1346">
        <f t="shared" si="807"/>
        <v>0</v>
      </c>
      <c r="M580" s="1346">
        <f t="shared" si="808"/>
        <v>0</v>
      </c>
      <c r="N580" s="1346">
        <f t="shared" si="809"/>
        <v>0</v>
      </c>
      <c r="O580" s="1346">
        <f t="shared" si="810"/>
        <v>0</v>
      </c>
      <c r="P580" s="1346">
        <f t="shared" si="811"/>
        <v>0</v>
      </c>
      <c r="Q580" s="1346">
        <f t="shared" si="812"/>
        <v>0</v>
      </c>
      <c r="R580" s="1346">
        <f t="shared" si="813"/>
        <v>0</v>
      </c>
      <c r="S580" s="1346">
        <f t="shared" si="814"/>
        <v>0</v>
      </c>
      <c r="T580" s="1346">
        <f t="shared" si="815"/>
        <v>0</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2002-03</v>
      </c>
      <c r="C581" s="1352"/>
      <c r="D581" s="1352"/>
      <c r="E581" s="1347"/>
      <c r="F581" s="1351">
        <f>F550</f>
        <v>0</v>
      </c>
      <c r="G581" s="1346">
        <f t="shared" si="802"/>
        <v>0</v>
      </c>
      <c r="H581" s="1346">
        <f t="shared" si="803"/>
        <v>0</v>
      </c>
      <c r="I581" s="1346">
        <f t="shared" si="804"/>
        <v>0</v>
      </c>
      <c r="J581" s="1346">
        <f t="shared" si="805"/>
        <v>0</v>
      </c>
      <c r="K581" s="1346">
        <f t="shared" si="806"/>
        <v>0</v>
      </c>
      <c r="L581" s="1346">
        <f t="shared" si="807"/>
        <v>0</v>
      </c>
      <c r="M581" s="1346">
        <f t="shared" si="808"/>
        <v>0</v>
      </c>
      <c r="N581" s="1346">
        <f t="shared" si="809"/>
        <v>0</v>
      </c>
      <c r="O581" s="1346">
        <f t="shared" si="810"/>
        <v>0</v>
      </c>
      <c r="P581" s="1346">
        <f t="shared" si="811"/>
        <v>0</v>
      </c>
      <c r="Q581" s="1346">
        <f t="shared" si="812"/>
        <v>0</v>
      </c>
      <c r="R581" s="1346">
        <f t="shared" si="813"/>
        <v>0</v>
      </c>
      <c r="S581" s="1346">
        <f t="shared" si="814"/>
        <v>0</v>
      </c>
      <c r="T581" s="1346">
        <f t="shared" si="815"/>
        <v>0</v>
      </c>
      <c r="U581" s="1346">
        <f t="shared" si="816"/>
        <v>0</v>
      </c>
      <c r="V581" s="1346">
        <f t="shared" si="817"/>
        <v>0</v>
      </c>
      <c r="W581" s="1346">
        <f t="shared" si="818"/>
        <v>0</v>
      </c>
      <c r="X581" s="170"/>
      <c r="Y581" s="170"/>
      <c r="Z581" s="170"/>
      <c r="AA581" s="170"/>
      <c r="AB581" s="170"/>
    </row>
    <row r="582" spans="1:28" ht="12.75" hidden="1" customHeight="1" outlineLevel="1">
      <c r="A582" s="278"/>
      <c r="B582" s="210" t="str">
        <f t="shared" ca="1" si="819"/>
        <v>RL Capex 2003-04</v>
      </c>
      <c r="C582" s="1352"/>
      <c r="D582" s="1352"/>
      <c r="E582" s="1352"/>
      <c r="F582" s="1347"/>
      <c r="G582" s="1351">
        <f>G550</f>
        <v>0</v>
      </c>
      <c r="H582" s="1346">
        <f t="shared" si="803"/>
        <v>0</v>
      </c>
      <c r="I582" s="1346">
        <f t="shared" si="804"/>
        <v>0</v>
      </c>
      <c r="J582" s="1346">
        <f t="shared" si="805"/>
        <v>0</v>
      </c>
      <c r="K582" s="1346">
        <f t="shared" si="806"/>
        <v>0</v>
      </c>
      <c r="L582" s="1346">
        <f t="shared" si="807"/>
        <v>0</v>
      </c>
      <c r="M582" s="1346">
        <f t="shared" si="808"/>
        <v>0</v>
      </c>
      <c r="N582" s="1346">
        <f t="shared" si="809"/>
        <v>0</v>
      </c>
      <c r="O582" s="1346">
        <f t="shared" si="810"/>
        <v>0</v>
      </c>
      <c r="P582" s="1346">
        <f t="shared" si="811"/>
        <v>0</v>
      </c>
      <c r="Q582" s="1346">
        <f t="shared" si="812"/>
        <v>0</v>
      </c>
      <c r="R582" s="1346">
        <f t="shared" si="813"/>
        <v>0</v>
      </c>
      <c r="S582" s="1346">
        <f t="shared" si="814"/>
        <v>0</v>
      </c>
      <c r="T582" s="1346">
        <f t="shared" si="815"/>
        <v>0</v>
      </c>
      <c r="U582" s="1346">
        <f t="shared" si="816"/>
        <v>0</v>
      </c>
      <c r="V582" s="1346">
        <f t="shared" si="817"/>
        <v>0</v>
      </c>
      <c r="W582" s="1346">
        <f t="shared" si="818"/>
        <v>0</v>
      </c>
      <c r="X582" s="170"/>
      <c r="Y582" s="170"/>
      <c r="Z582" s="170"/>
      <c r="AA582" s="170"/>
      <c r="AB582" s="170"/>
    </row>
    <row r="583" spans="1:28" ht="12.75" hidden="1" customHeight="1" outlineLevel="1">
      <c r="A583" s="278"/>
      <c r="B583" s="210" t="str">
        <f t="shared" ca="1" si="819"/>
        <v>RL Capex 2004-05</v>
      </c>
      <c r="C583" s="1352"/>
      <c r="D583" s="1352"/>
      <c r="E583" s="1352"/>
      <c r="F583" s="1352"/>
      <c r="G583" s="1347"/>
      <c r="H583" s="1351">
        <f>H550</f>
        <v>0</v>
      </c>
      <c r="I583" s="1346">
        <f t="shared" si="804"/>
        <v>0</v>
      </c>
      <c r="J583" s="1346">
        <f t="shared" si="805"/>
        <v>0</v>
      </c>
      <c r="K583" s="1346">
        <f t="shared" si="806"/>
        <v>0</v>
      </c>
      <c r="L583" s="1346">
        <f t="shared" si="807"/>
        <v>0</v>
      </c>
      <c r="M583" s="1346">
        <f t="shared" si="808"/>
        <v>0</v>
      </c>
      <c r="N583" s="1346">
        <f t="shared" si="809"/>
        <v>0</v>
      </c>
      <c r="O583" s="1346">
        <f t="shared" si="810"/>
        <v>0</v>
      </c>
      <c r="P583" s="1346">
        <f t="shared" si="811"/>
        <v>0</v>
      </c>
      <c r="Q583" s="1346">
        <f t="shared" si="812"/>
        <v>0</v>
      </c>
      <c r="R583" s="1346">
        <f t="shared" si="813"/>
        <v>0</v>
      </c>
      <c r="S583" s="1346">
        <f t="shared" si="814"/>
        <v>0</v>
      </c>
      <c r="T583" s="1346">
        <f t="shared" si="815"/>
        <v>0</v>
      </c>
      <c r="U583" s="1346">
        <f t="shared" si="816"/>
        <v>0</v>
      </c>
      <c r="V583" s="1346">
        <f t="shared" si="817"/>
        <v>0</v>
      </c>
      <c r="W583" s="1346">
        <f t="shared" si="818"/>
        <v>0</v>
      </c>
      <c r="X583" s="170"/>
      <c r="Y583" s="170"/>
      <c r="Z583" s="170"/>
      <c r="AA583" s="170"/>
      <c r="AB583" s="170"/>
    </row>
    <row r="584" spans="1:28" ht="12.75" hidden="1" customHeight="1" outlineLevel="1">
      <c r="A584" s="278"/>
      <c r="B584" s="210" t="str">
        <f t="shared" ca="1" si="819"/>
        <v>RL Capex 2005-06</v>
      </c>
      <c r="C584" s="1352"/>
      <c r="D584" s="1352"/>
      <c r="E584" s="1352"/>
      <c r="F584" s="1352"/>
      <c r="G584" s="1352"/>
      <c r="H584" s="1347"/>
      <c r="I584" s="1351">
        <f>I550</f>
        <v>0</v>
      </c>
      <c r="J584" s="1346">
        <f t="shared" si="805"/>
        <v>0</v>
      </c>
      <c r="K584" s="1346">
        <f t="shared" si="806"/>
        <v>0</v>
      </c>
      <c r="L584" s="1346">
        <f t="shared" si="807"/>
        <v>0</v>
      </c>
      <c r="M584" s="1346">
        <f t="shared" si="808"/>
        <v>0</v>
      </c>
      <c r="N584" s="1346">
        <f t="shared" si="809"/>
        <v>0</v>
      </c>
      <c r="O584" s="1346">
        <f t="shared" si="810"/>
        <v>0</v>
      </c>
      <c r="P584" s="1346">
        <f t="shared" si="811"/>
        <v>0</v>
      </c>
      <c r="Q584" s="1346">
        <f t="shared" si="812"/>
        <v>0</v>
      </c>
      <c r="R584" s="1346">
        <f t="shared" si="813"/>
        <v>0</v>
      </c>
      <c r="S584" s="1346">
        <f t="shared" si="814"/>
        <v>0</v>
      </c>
      <c r="T584" s="1346">
        <f t="shared" si="815"/>
        <v>0</v>
      </c>
      <c r="U584" s="1346">
        <f t="shared" si="816"/>
        <v>0</v>
      </c>
      <c r="V584" s="1346">
        <f t="shared" si="817"/>
        <v>0</v>
      </c>
      <c r="W584" s="1346">
        <f t="shared" si="818"/>
        <v>0</v>
      </c>
      <c r="X584" s="170"/>
      <c r="Y584" s="170"/>
      <c r="Z584" s="170"/>
      <c r="AA584" s="170"/>
      <c r="AB584" s="170"/>
    </row>
    <row r="585" spans="1:28" ht="12.75" hidden="1" customHeight="1" outlineLevel="1">
      <c r="A585" s="278"/>
      <c r="B585" s="210" t="str">
        <f t="shared" ca="1" si="819"/>
        <v>RL Capex 2006-07</v>
      </c>
      <c r="C585" s="1352"/>
      <c r="D585" s="1352"/>
      <c r="E585" s="1352"/>
      <c r="F585" s="1352"/>
      <c r="G585" s="1352"/>
      <c r="H585" s="1352"/>
      <c r="I585" s="1347"/>
      <c r="J585" s="1351">
        <f>J550</f>
        <v>0</v>
      </c>
      <c r="K585" s="1346">
        <f t="shared" si="806"/>
        <v>0</v>
      </c>
      <c r="L585" s="1346">
        <f t="shared" si="807"/>
        <v>0</v>
      </c>
      <c r="M585" s="1346">
        <f t="shared" si="808"/>
        <v>0</v>
      </c>
      <c r="N585" s="1346">
        <f t="shared" si="809"/>
        <v>0</v>
      </c>
      <c r="O585" s="1346">
        <f t="shared" si="810"/>
        <v>0</v>
      </c>
      <c r="P585" s="1346">
        <f t="shared" si="811"/>
        <v>0</v>
      </c>
      <c r="Q585" s="1346">
        <f t="shared" si="812"/>
        <v>0</v>
      </c>
      <c r="R585" s="1346">
        <f t="shared" si="813"/>
        <v>0</v>
      </c>
      <c r="S585" s="1346">
        <f t="shared" si="814"/>
        <v>0</v>
      </c>
      <c r="T585" s="1346">
        <f t="shared" si="815"/>
        <v>0</v>
      </c>
      <c r="U585" s="1346">
        <f t="shared" si="816"/>
        <v>0</v>
      </c>
      <c r="V585" s="1346">
        <f t="shared" si="817"/>
        <v>0</v>
      </c>
      <c r="W585" s="1346">
        <f t="shared" si="818"/>
        <v>0</v>
      </c>
      <c r="X585" s="170"/>
      <c r="Y585" s="170"/>
      <c r="Z585" s="170"/>
      <c r="AA585" s="170"/>
      <c r="AB585" s="170"/>
    </row>
    <row r="586" spans="1:28" ht="12.75" hidden="1" customHeight="1" outlineLevel="1">
      <c r="A586" s="278"/>
      <c r="B586" s="210" t="str">
        <f t="shared" ca="1" si="819"/>
        <v>RL Capex 2007-08</v>
      </c>
      <c r="C586" s="1352"/>
      <c r="D586" s="1352"/>
      <c r="E586" s="1352"/>
      <c r="F586" s="1352"/>
      <c r="G586" s="1352"/>
      <c r="H586" s="1352"/>
      <c r="I586" s="1352"/>
      <c r="J586" s="1347"/>
      <c r="K586" s="1351">
        <f>K550</f>
        <v>0</v>
      </c>
      <c r="L586" s="1346">
        <f t="shared" si="807"/>
        <v>0</v>
      </c>
      <c r="M586" s="1346">
        <f t="shared" si="808"/>
        <v>0</v>
      </c>
      <c r="N586" s="1346">
        <f t="shared" si="809"/>
        <v>0</v>
      </c>
      <c r="O586" s="1346">
        <f t="shared" si="810"/>
        <v>0</v>
      </c>
      <c r="P586" s="1346">
        <f t="shared" si="811"/>
        <v>0</v>
      </c>
      <c r="Q586" s="1346">
        <f t="shared" si="812"/>
        <v>0</v>
      </c>
      <c r="R586" s="1346">
        <f t="shared" si="813"/>
        <v>0</v>
      </c>
      <c r="S586" s="1346">
        <f t="shared" si="814"/>
        <v>0</v>
      </c>
      <c r="T586" s="1346">
        <f t="shared" si="815"/>
        <v>0</v>
      </c>
      <c r="U586" s="1346">
        <f t="shared" si="816"/>
        <v>0</v>
      </c>
      <c r="V586" s="1346">
        <f t="shared" si="817"/>
        <v>0</v>
      </c>
      <c r="W586" s="1346">
        <f t="shared" si="818"/>
        <v>0</v>
      </c>
      <c r="X586" s="170"/>
      <c r="Y586" s="170"/>
      <c r="Z586" s="170"/>
      <c r="AA586" s="170"/>
      <c r="AB586" s="170"/>
    </row>
    <row r="587" spans="1:28" ht="12.75" hidden="1" customHeight="1" outlineLevel="1">
      <c r="A587" s="278"/>
      <c r="B587" s="210" t="str">
        <f t="shared" ca="1" si="819"/>
        <v>RL Capex 2008-09</v>
      </c>
      <c r="C587" s="1352"/>
      <c r="D587" s="1352"/>
      <c r="E587" s="1352"/>
      <c r="F587" s="1352"/>
      <c r="G587" s="1352"/>
      <c r="H587" s="1352"/>
      <c r="I587" s="1352"/>
      <c r="J587" s="1352"/>
      <c r="K587" s="1347"/>
      <c r="L587" s="1351">
        <f>L550</f>
        <v>0</v>
      </c>
      <c r="M587" s="1346">
        <f t="shared" si="808"/>
        <v>0</v>
      </c>
      <c r="N587" s="1346">
        <f t="shared" si="809"/>
        <v>0</v>
      </c>
      <c r="O587" s="1346">
        <f t="shared" si="810"/>
        <v>0</v>
      </c>
      <c r="P587" s="1346">
        <f t="shared" si="811"/>
        <v>0</v>
      </c>
      <c r="Q587" s="1346">
        <f t="shared" si="812"/>
        <v>0</v>
      </c>
      <c r="R587" s="1346">
        <f t="shared" si="813"/>
        <v>0</v>
      </c>
      <c r="S587" s="1346">
        <f t="shared" si="814"/>
        <v>0</v>
      </c>
      <c r="T587" s="1346">
        <f t="shared" si="815"/>
        <v>0</v>
      </c>
      <c r="U587" s="1346">
        <f t="shared" si="816"/>
        <v>0</v>
      </c>
      <c r="V587" s="1346">
        <f t="shared" si="817"/>
        <v>0</v>
      </c>
      <c r="W587" s="1346">
        <f t="shared" si="818"/>
        <v>0</v>
      </c>
      <c r="X587" s="170"/>
      <c r="Y587" s="170"/>
      <c r="Z587" s="170"/>
      <c r="AA587" s="170"/>
      <c r="AB587" s="170"/>
    </row>
    <row r="588" spans="1:28" ht="12.75" hidden="1" customHeight="1" outlineLevel="1">
      <c r="A588" s="278"/>
      <c r="B588" s="210" t="str">
        <f t="shared" ca="1" si="819"/>
        <v>RL Capex 2009-10</v>
      </c>
      <c r="C588" s="1352"/>
      <c r="D588" s="1352"/>
      <c r="E588" s="1352"/>
      <c r="F588" s="1352"/>
      <c r="G588" s="1352"/>
      <c r="H588" s="1352"/>
      <c r="I588" s="1352"/>
      <c r="J588" s="1352"/>
      <c r="K588" s="1352"/>
      <c r="L588" s="1347"/>
      <c r="M588" s="1351">
        <f>M550</f>
        <v>0</v>
      </c>
      <c r="N588" s="1346">
        <f t="shared" si="809"/>
        <v>0</v>
      </c>
      <c r="O588" s="1346">
        <f t="shared" si="810"/>
        <v>0</v>
      </c>
      <c r="P588" s="1346">
        <f t="shared" si="811"/>
        <v>0</v>
      </c>
      <c r="Q588" s="1346">
        <f t="shared" si="812"/>
        <v>0</v>
      </c>
      <c r="R588" s="1346">
        <f t="shared" si="813"/>
        <v>0</v>
      </c>
      <c r="S588" s="1346">
        <f t="shared" si="814"/>
        <v>0</v>
      </c>
      <c r="T588" s="1346">
        <f t="shared" si="815"/>
        <v>0</v>
      </c>
      <c r="U588" s="1346">
        <f t="shared" si="816"/>
        <v>0</v>
      </c>
      <c r="V588" s="1346">
        <f t="shared" si="817"/>
        <v>0</v>
      </c>
      <c r="W588" s="1346">
        <f t="shared" si="818"/>
        <v>0</v>
      </c>
      <c r="X588" s="170"/>
      <c r="Y588" s="170"/>
      <c r="Z588" s="170"/>
      <c r="AA588" s="170"/>
      <c r="AB588" s="170"/>
    </row>
    <row r="589" spans="1:28" ht="12.75" hidden="1" customHeight="1" outlineLevel="1">
      <c r="A589" s="278"/>
      <c r="B589" s="210" t="str">
        <f t="shared" ca="1" si="819"/>
        <v>RL Capex 2010-11</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2011-12</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2012-13</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2013-14</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2014-15</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2015-16</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2016-17</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2017-18</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2018-19</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2019-20</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6.5684681582114316E-4</v>
      </c>
      <c r="H603" s="1364">
        <f>'Capital base remaining lives'!H608</f>
        <v>1.005602784097837E-3</v>
      </c>
      <c r="I603" s="1364">
        <f>'Capital base remaining lives'!I608</f>
        <v>1.1586453940480123E-3</v>
      </c>
      <c r="J603" s="1364">
        <f>'Capital base remaining lives'!J608</f>
        <v>5.5430357821746072E-3</v>
      </c>
      <c r="K603" s="1364">
        <f>'Capital base remaining lives'!K608</f>
        <v>2.8910864831923677E-2</v>
      </c>
      <c r="L603" s="1364">
        <f>'Capital base remaining lives'!L608</f>
        <v>2.1196160709983678E-2</v>
      </c>
      <c r="M603" s="1364">
        <f>'Capital base remaining lives'!M608</f>
        <v>1.8904420642423345E-2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2000-01</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2001-02</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2002-03</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2003-04</v>
      </c>
      <c r="C612" s="1349"/>
      <c r="D612" s="1349"/>
      <c r="E612" s="1349"/>
      <c r="F612" s="1350"/>
      <c r="G612" s="1351">
        <f>G603</f>
        <v>6.5684681582114316E-4</v>
      </c>
      <c r="H612" s="1346">
        <f ca="1">IF(G636="n/a",G612,IFERROR(IF((OFFSET($C612,0,$A612))&lt;0,
MIN(0,G612-(OFFSET($C612,0,$A612)/(OFFSET($C607,-$A611,$A612)))),
MAX(0,G612-(OFFSET($C612,0,$A612)/(OFFSET($C607,-$A611,$A612))))),0))</f>
        <v>5.2547745265691455E-4</v>
      </c>
      <c r="I612" s="1346">
        <f t="shared" ca="1" si="844"/>
        <v>3.9410808949268594E-4</v>
      </c>
      <c r="J612" s="1346">
        <f t="shared" ca="1" si="845"/>
        <v>2.6273872632845733E-4</v>
      </c>
      <c r="K612" s="1346">
        <f t="shared" ca="1" si="846"/>
        <v>1.3136936316422869E-4</v>
      </c>
      <c r="L612" s="1346">
        <f t="shared" ca="1" si="847"/>
        <v>5.4210108624275222E-20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2004-05</v>
      </c>
      <c r="C613" s="1349"/>
      <c r="D613" s="1349"/>
      <c r="E613" s="1349"/>
      <c r="F613" s="1349"/>
      <c r="G613" s="1350"/>
      <c r="H613" s="1351">
        <f>H603</f>
        <v>1.005602784097837E-3</v>
      </c>
      <c r="I613" s="1346">
        <f ca="1">IF(H637="n/a",H613,IFERROR(IF((OFFSET($C613,0,$A613))&lt;0,
MIN(0,H613-(OFFSET($C613,0,$A613)/(OFFSET($C608,-$A612,$A613)))),
MAX(0,H613-(OFFSET($C613,0,$A613)/(OFFSET($C608,-$A612,$A613))))),0))</f>
        <v>8.0448222727826958E-4</v>
      </c>
      <c r="J613" s="1346">
        <f t="shared" ca="1" si="845"/>
        <v>6.0336167045870219E-4</v>
      </c>
      <c r="K613" s="1346">
        <f t="shared" ca="1" si="846"/>
        <v>4.0224111363913479E-4</v>
      </c>
      <c r="L613" s="1346">
        <f t="shared" ca="1" si="847"/>
        <v>2.011205568195674E-4</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2005-06</v>
      </c>
      <c r="C614" s="1349"/>
      <c r="D614" s="1349"/>
      <c r="E614" s="1349"/>
      <c r="F614" s="1349"/>
      <c r="G614" s="1349"/>
      <c r="H614" s="1350"/>
      <c r="I614" s="1351">
        <f>I603</f>
        <v>1.1586453940480123E-3</v>
      </c>
      <c r="J614" s="1346">
        <f ca="1">IF(I638="n/a",I614,IFERROR(IF((OFFSET($C614,0,$A614))&lt;0,
MIN(0,I614-(OFFSET($C614,0,$A614)/(OFFSET($C609,-$A613,$A614)))),
MAX(0,I614-(OFFSET($C614,0,$A614)/(OFFSET($C609,-$A613,$A614))))),0))</f>
        <v>9.2691631523840988E-4</v>
      </c>
      <c r="K614" s="1346">
        <f t="shared" ca="1" si="846"/>
        <v>6.9518723642880741E-4</v>
      </c>
      <c r="L614" s="1346">
        <f t="shared" ca="1" si="847"/>
        <v>4.6345815761920494E-4</v>
      </c>
      <c r="M614" s="1346">
        <f t="shared" ca="1" si="848"/>
        <v>2.3172907880960247E-4</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2006-07</v>
      </c>
      <c r="C615" s="1349"/>
      <c r="D615" s="1349"/>
      <c r="E615" s="1349"/>
      <c r="F615" s="1349"/>
      <c r="G615" s="1349"/>
      <c r="H615" s="1349"/>
      <c r="I615" s="1350"/>
      <c r="J615" s="1351">
        <f>J603</f>
        <v>5.5430357821746072E-3</v>
      </c>
      <c r="K615" s="1346">
        <f ca="1">IF(J639="n/a",J615,IFERROR(IF((OFFSET($C615,0,$A615))&lt;0,
MIN(0,J615-(OFFSET($C615,0,$A615)/(OFFSET($C610,-$A614,$A615)))),
MAX(0,J615-(OFFSET($C615,0,$A615)/(OFFSET($C610,-$A614,$A615))))),0))</f>
        <v>4.4344286257396856E-3</v>
      </c>
      <c r="L615" s="1346">
        <f t="shared" ca="1" si="847"/>
        <v>3.325821469304764E-3</v>
      </c>
      <c r="M615" s="1346">
        <f t="shared" ca="1" si="848"/>
        <v>2.2172143128698424E-3</v>
      </c>
      <c r="N615" s="1346">
        <f t="shared" ca="1" si="849"/>
        <v>1.108607156434921E-3</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2007-08</v>
      </c>
      <c r="C616" s="1349"/>
      <c r="D616" s="1349"/>
      <c r="E616" s="1349"/>
      <c r="F616" s="1349"/>
      <c r="G616" s="1349"/>
      <c r="H616" s="1349"/>
      <c r="I616" s="1349"/>
      <c r="J616" s="1350"/>
      <c r="K616" s="1351">
        <f>K603</f>
        <v>2.8910864831923677E-2</v>
      </c>
      <c r="L616" s="1346">
        <f ca="1">IF(K640="n/a",K616,IFERROR(IF((OFFSET($C616,0,$A616))&lt;0,
MIN(0,K616-(OFFSET($C616,0,$A616)/(OFFSET($C611,-$A615,$A616)))),
MAX(0,K616-(OFFSET($C616,0,$A616)/(OFFSET($C611,-$A615,$A616))))),0))</f>
        <v>2.3128691865538942E-2</v>
      </c>
      <c r="M616" s="1346">
        <f t="shared" ca="1" si="848"/>
        <v>1.7346518899154208E-2</v>
      </c>
      <c r="N616" s="1346">
        <f t="shared" ca="1" si="849"/>
        <v>1.1564345932769473E-2</v>
      </c>
      <c r="O616" s="1346">
        <f t="shared" ca="1" si="850"/>
        <v>5.7821729663847373E-3</v>
      </c>
      <c r="P616" s="1346">
        <f t="shared" ca="1" si="851"/>
        <v>1.7347234759768071E-18</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2008-09</v>
      </c>
      <c r="C617" s="1349"/>
      <c r="D617" s="1349"/>
      <c r="E617" s="1349"/>
      <c r="F617" s="1349"/>
      <c r="G617" s="1349"/>
      <c r="H617" s="1349"/>
      <c r="I617" s="1349"/>
      <c r="J617" s="1349"/>
      <c r="K617" s="1350"/>
      <c r="L617" s="1351">
        <f>L603</f>
        <v>2.1196160709983678E-2</v>
      </c>
      <c r="M617" s="1346">
        <f ca="1">IF(L641="n/a",L617,IFERROR(IF((OFFSET($C617,0,$A617))&lt;0,
MIN(0,L617-(OFFSET($C617,0,$A617)/(OFFSET($C612,-$A616,$A617)))),
MAX(0,L617-(OFFSET($C617,0,$A617)/(OFFSET($C612,-$A616,$A617))))),0))</f>
        <v>1.6956928567986942E-2</v>
      </c>
      <c r="N617" s="1346">
        <f t="shared" ca="1" si="849"/>
        <v>1.2717696425990205E-2</v>
      </c>
      <c r="O617" s="1346">
        <f t="shared" ca="1" si="850"/>
        <v>8.4784642839934692E-3</v>
      </c>
      <c r="P617" s="1346">
        <f t="shared" ca="1" si="851"/>
        <v>4.2392321419967337E-3</v>
      </c>
      <c r="Q617" s="1346">
        <f t="shared" ca="1" si="852"/>
        <v>0</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2009-10</v>
      </c>
      <c r="C618" s="1349"/>
      <c r="D618" s="1349"/>
      <c r="E618" s="1349"/>
      <c r="F618" s="1349"/>
      <c r="G618" s="1349"/>
      <c r="H618" s="1349"/>
      <c r="I618" s="1349"/>
      <c r="J618" s="1349"/>
      <c r="K618" s="1349"/>
      <c r="L618" s="1350"/>
      <c r="M618" s="1351">
        <f>M603</f>
        <v>1.8904420642423345E-2</v>
      </c>
      <c r="N618" s="1346">
        <f ca="1">IF(M642="n/a",M618,IFERROR(IF((OFFSET($C618,0,$A618))&lt;0,
MIN(0,M618-(OFFSET($C618,0,$A618)/(OFFSET($C613,-$A617,$A618)))),
MAX(0,M618-(OFFSET($C618,0,$A618)/(OFFSET($C613,-$A617,$A618))))),0))</f>
        <v>1.5123536513938676E-2</v>
      </c>
      <c r="O618" s="1346">
        <f t="shared" ca="1" si="850"/>
        <v>1.1342652385454007E-2</v>
      </c>
      <c r="P618" s="1346">
        <f t="shared" ca="1" si="851"/>
        <v>7.5617682569693381E-3</v>
      </c>
      <c r="Q618" s="1346">
        <f t="shared" ca="1" si="852"/>
        <v>3.7808841284846691E-3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2010-11</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2011-12</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2012-13</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2013-14</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2014-15</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2015-16</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2016-17</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2017-18</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2018-19</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2019-20</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2000-01</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2001-02</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2002-03</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2003-04</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2004-05</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2005-06</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2006-07</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2007-08</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2008-09</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2009-10</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2010-11</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2011-12</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2012-13</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2013-14</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2014-15</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2015-16</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2016-17</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2017-18</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2018-19</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2019-20</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5</v>
      </c>
      <c r="H654" s="1354">
        <f t="shared" ca="1" si="899"/>
        <v>4.6567930014100982</v>
      </c>
      <c r="I654" s="1354">
        <f t="shared" ca="1" si="899"/>
        <v>4.3243363830975161</v>
      </c>
      <c r="J654" s="1354">
        <f t="shared" ca="1" si="899"/>
        <v>4.6017127961596263</v>
      </c>
      <c r="K654" s="1354">
        <f t="shared" ca="1" si="899"/>
        <v>4.7814258123281306</v>
      </c>
      <c r="L654" s="1354">
        <f t="shared" ca="1" si="899"/>
        <v>4.3381967457853783</v>
      </c>
      <c r="M654" s="1354">
        <f t="shared" ca="1" si="899"/>
        <v>3.9358261096430307</v>
      </c>
      <c r="N654" s="1354">
        <f t="shared" ca="1" si="899"/>
        <v>3.0331236142158793</v>
      </c>
      <c r="O654" s="1354">
        <f t="shared" ca="1" si="899"/>
        <v>2.2171783195893422</v>
      </c>
      <c r="P654" s="1354">
        <f t="shared" ca="1" si="899"/>
        <v>1.6407734938837768</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2000-01</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2001-02</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2002-03</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2003-04</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2004-05</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2005-06</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2006-07</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2007-08</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2008-09</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2009-10</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2010-11</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2011-12</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2012-13</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2013-14</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2014-15</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2015-16</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2016-17</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2017-18</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2018-19</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2019-20</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2000-01</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2001-02</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2002-03</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2003-04</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2004-05</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2005-06</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2006-07</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2007-08</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2008-09</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2009-10</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2010-11</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2011-12</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2012-13</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2013-14</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2014-15</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2015-16</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2016-17</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2017-18</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2018-19</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2019-20</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2.6855794400000002</v>
      </c>
      <c r="L711" s="1364">
        <f>'Capital base remaining lives'!L716</f>
        <v>7.1379999999888243E-5</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2000-01</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2001-02</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2002-03</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2003-04</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2004-05</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2005-06</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2006-07</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2007-08</v>
      </c>
      <c r="C724" s="1349"/>
      <c r="D724" s="1349"/>
      <c r="E724" s="1349"/>
      <c r="F724" s="1349"/>
      <c r="G724" s="1349"/>
      <c r="H724" s="1349"/>
      <c r="I724" s="1349"/>
      <c r="J724" s="1350"/>
      <c r="K724" s="1351">
        <f>K711</f>
        <v>2.6855794400000002</v>
      </c>
      <c r="L724" s="1346">
        <f ca="1">IF(K748="n/a",K724,IFERROR(IF((OFFSET($C724,0,$A724))&lt;0,
MIN(0,K724-(OFFSET($C724,0,$A724)/(OFFSET($C719,-$A723,$A724)))),
MAX(0,K724-(OFFSET($C724,0,$A724)/(OFFSET($C719,-$A723,$A724))))),0))</f>
        <v>2.1484635519999999</v>
      </c>
      <c r="M724" s="1346">
        <f t="shared" ca="1" si="1006"/>
        <v>1.611347664</v>
      </c>
      <c r="N724" s="1346">
        <f t="shared" ca="1" si="1007"/>
        <v>1.074231776</v>
      </c>
      <c r="O724" s="1346">
        <f t="shared" ca="1" si="1008"/>
        <v>0.53711588799999999</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2008-09</v>
      </c>
      <c r="C725" s="1349"/>
      <c r="D725" s="1349"/>
      <c r="E725" s="1349"/>
      <c r="F725" s="1349"/>
      <c r="G725" s="1349"/>
      <c r="H725" s="1349"/>
      <c r="I725" s="1349"/>
      <c r="J725" s="1349"/>
      <c r="K725" s="1350"/>
      <c r="L725" s="1351">
        <f>L711</f>
        <v>7.1379999999888243E-5</v>
      </c>
      <c r="M725" s="1346">
        <f ca="1">IF(L749="n/a",L725,IFERROR(IF((OFFSET($C725,0,$A725))&lt;0,
MIN(0,L725-(OFFSET($C725,0,$A725)/(OFFSET($C720,-$A724,$A725)))),
MAX(0,L725-(OFFSET($C725,0,$A725)/(OFFSET($C720,-$A724,$A725))))),0))</f>
        <v>5.7103999999910595E-5</v>
      </c>
      <c r="N725" s="1346">
        <f t="shared" ca="1" si="1007"/>
        <v>4.2827999999932946E-5</v>
      </c>
      <c r="O725" s="1346">
        <f t="shared" ca="1" si="1008"/>
        <v>2.8551999999955297E-5</v>
      </c>
      <c r="P725" s="1346">
        <f t="shared" ca="1" si="1009"/>
        <v>1.4275999999977649E-5</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2009-10</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2010-11</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2011-12</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2012-13</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2013-14</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2014-15</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2015-16</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2016-17</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2017-18</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2018-19</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2019-20</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2000-01</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2001-02</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2002-03</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2003-04</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2004-05</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2005-06</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2006-07</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2007-08</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2008-09</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2009-10</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2010-11</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2011-12</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2012-13</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2013-14</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2014-15</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2015-16</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2016-17</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2017-18</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2018-19</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2019-20</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5</v>
      </c>
      <c r="L762" s="1354">
        <f t="shared" ca="1" si="1057"/>
        <v>4.0000332226388018</v>
      </c>
      <c r="M762" s="1354">
        <f t="shared" ca="1" si="1057"/>
        <v>3.0000354374029006</v>
      </c>
      <c r="N762" s="1354">
        <f t="shared" ca="1" si="1057"/>
        <v>2.0000398669016657</v>
      </c>
      <c r="O762" s="1354">
        <f t="shared" ca="1" si="1057"/>
        <v>1.0000531551625107</v>
      </c>
      <c r="P762" s="1354">
        <f t="shared" ca="1" si="1057"/>
        <v>1</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2000-01</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2001-02</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2002-03</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2003-04</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2004-05</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2005-06</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2006-07</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2007-08</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2008-09</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2009-10</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2010-11</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2011-12</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2012-13</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2013-14</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2014-15</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2015-16</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2016-17</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2017-18</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2018-19</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2019-20</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2000-01</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2001-02</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2002-03</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2003-04</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2004-05</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2005-06</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2006-07</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2007-08</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2008-09</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2009-10</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2010-11</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2011-12</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2012-13</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2013-14</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2014-15</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2015-16</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2016-17</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2017-18</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2018-19</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2019-20</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2000-01</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2001-02</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2002-03</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2003-04</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2004-05</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2005-06</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2006-07</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2007-08</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2008-09</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2009-10</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2010-11</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2011-12</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2012-13</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2013-14</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2014-15</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2015-16</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2016-17</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2017-18</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2018-19</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2019-20</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2000-01</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2001-02</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2002-03</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2003-04</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2004-05</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2005-06</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2006-07</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2007-08</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2008-09</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2009-10</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2010-11</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2011-12</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2012-13</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2013-14</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2014-15</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2015-16</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2016-17</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2017-18</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2018-19</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2019-20</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2000-01</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2001-02</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2002-03</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2003-04</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2004-05</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2005-06</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2006-07</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2007-08</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2008-09</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2009-10</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2010-11</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2011-12</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2012-13</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2013-14</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2014-15</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2015-16</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2016-17</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2017-18</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2018-19</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2019-20</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2000-01</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2001-02</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2002-03</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2003-04</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2004-05</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2005-06</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2006-07</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2007-08</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2008-09</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2009-10</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2010-11</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2011-12</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2012-13</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2013-14</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2014-15</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2015-16</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2016-17</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2017-18</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2018-19</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2019-20</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2000-01</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2001-02</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2002-03</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2003-04</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2004-05</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2005-06</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2006-07</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2007-08</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2008-09</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2009-10</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2010-11</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2011-12</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2012-13</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2013-14</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2014-15</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2015-16</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2016-17</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2017-18</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2018-19</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2019-20</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2000-01</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2001-02</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2002-03</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2003-04</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2004-05</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2005-06</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2006-07</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2007-08</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2008-09</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2009-10</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2010-11</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2011-12</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2012-13</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2013-14</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2014-15</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2015-16</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2016-17</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2017-18</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2018-19</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2019-20</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2000-01</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2001-02</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2002-03</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2003-04</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2004-05</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2005-06</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2006-07</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2007-08</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2008-09</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2009-10</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2010-11</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2011-12</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2012-13</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2013-14</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2014-15</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2015-16</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2016-17</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2017-18</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2018-19</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2019-20</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2000-01</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2001-02</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2002-03</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2003-04</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2004-05</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2005-06</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2006-07</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2007-08</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2008-09</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2009-10</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2010-11</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2011-12</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2012-13</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2013-14</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2014-15</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2015-16</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2016-17</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2017-18</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2018-19</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2019-20</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2000-01</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2001-02</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2002-03</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2003-04</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2004-05</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2005-06</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2006-07</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2007-08</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2008-09</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2009-10</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2010-11</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2011-12</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2012-13</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2013-14</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2014-15</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2015-16</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2016-17</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2017-18</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2018-19</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2019-20</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2000-01</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2001-02</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2002-03</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2003-04</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2004-05</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2005-06</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2006-07</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2007-08</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2008-09</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2009-10</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2010-11</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2011-12</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2012-13</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2013-14</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2014-15</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2015-16</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2016-17</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2017-18</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2018-19</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2019-20</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2000-01</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2001-02</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2002-03</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2003-04</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2004-05</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2005-06</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2006-07</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2007-08</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2008-09</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2009-10</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2010-11</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2011-12</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2012-13</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2013-14</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2014-15</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2015-16</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2016-17</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2017-18</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2018-19</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2019-20</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2000-01</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2001-02</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2002-03</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2003-04</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2004-05</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2005-06</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2006-07</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2007-08</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2008-09</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2009-10</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2010-11</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2011-12</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2012-13</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2013-14</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2014-15</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2015-16</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2016-17</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2017-18</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2018-19</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2019-20</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2000-01</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2001-02</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2002-03</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2003-04</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2004-05</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2005-06</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2006-07</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2007-08</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2008-09</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2009-10</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2010-11</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2011-12</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2012-13</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2013-14</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2014-15</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2015-16</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2016-17</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2017-18</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2018-19</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2019-20</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2000-01</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2001-02</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2002-03</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2003-04</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2004-05</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2005-06</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2006-07</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2007-08</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2008-09</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2009-10</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2010-11</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2011-12</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2012-13</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2013-14</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2014-15</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2015-16</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2016-17</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2017-18</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2018-19</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2019-20</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2000-01</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2001-02</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2002-03</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2003-04</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2004-05</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2005-06</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2006-07</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2007-08</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2008-09</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2009-10</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2010-11</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2011-12</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2012-13</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2013-14</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2014-15</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2015-16</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2016-17</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2017-18</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2018-19</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2019-20</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2000-01</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2001-02</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2002-03</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2003-04</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2004-05</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2005-06</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2006-07</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2007-08</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2008-09</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2009-10</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2010-11</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2011-12</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2012-13</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2013-14</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2014-15</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2015-16</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2016-17</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2017-18</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2018-19</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2019-20</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2000-01</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2001-02</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2002-03</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2003-04</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2004-05</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2005-06</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2006-07</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2007-08</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2008-09</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2009-10</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2010-11</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2011-12</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2012-13</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2013-14</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2014-15</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2015-16</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2016-17</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2017-18</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2018-19</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2019-20</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2000-01</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2001-02</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2002-03</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2003-04</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2004-05</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2005-06</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2006-07</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2007-08</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2008-09</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2009-10</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2010-11</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2011-12</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2012-13</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2013-14</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2014-15</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2015-16</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2016-17</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2017-18</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2018-19</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2019-20</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2000-01</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2001-02</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2002-03</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2003-04</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2004-05</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2005-06</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2006-07</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2007-08</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2008-09</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2009-10</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2010-11</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2011-12</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2012-13</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2013-14</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2014-15</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2015-16</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2016-17</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2017-18</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2018-19</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2019-20</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2000-01</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2001-02</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2002-03</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2003-04</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2004-05</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2005-06</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2006-07</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2007-08</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2008-09</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2009-10</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2010-11</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2011-12</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2012-13</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2013-14</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2014-15</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2015-16</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2016-17</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2017-18</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2018-19</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2019-20</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2000-01</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2001-02</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2002-03</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2003-04</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2004-05</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2005-06</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2006-07</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2007-08</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2008-09</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2009-10</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2010-11</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2011-12</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2012-13</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2013-14</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2014-15</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2015-16</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2016-17</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2017-18</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2018-19</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2019-20</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2000-01</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2001-02</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2002-03</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2003-04</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2004-05</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2005-06</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2006-07</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2007-08</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2008-09</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2009-10</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2010-11</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2011-12</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2012-13</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2013-14</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2014-15</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2015-16</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2016-17</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2017-18</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2018-19</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2019-20</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2000-01</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2001-02</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2002-03</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2003-04</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2004-05</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2005-06</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2006-07</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2007-08</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2008-09</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2009-10</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2010-11</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2011-12</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2012-13</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2013-14</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2014-15</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2015-16</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2016-17</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2017-18</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2018-19</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2019-20</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2000-01</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2001-02</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2002-03</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2003-04</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2004-05</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2005-06</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2006-07</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2007-08</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2008-09</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2009-10</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2010-11</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2011-12</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2012-13</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2013-14</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2014-15</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2015-16</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2016-17</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2017-18</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2018-19</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2019-20</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2000-01</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2001-02</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2002-03</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2003-04</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2004-05</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2005-06</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2006-07</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2007-08</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2008-09</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2009-10</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2010-11</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2011-12</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2012-13</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2013-14</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2014-15</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2015-16</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2016-17</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2017-18</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2018-19</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2019-20</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2000-01</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2001-02</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2002-03</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2003-04</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2004-05</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2005-06</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2006-07</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2007-08</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2008-09</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2009-10</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2010-11</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2011-12</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2012-13</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2013-14</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2014-15</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2015-16</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2016-17</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2017-18</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2018-19</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2019-20</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2000-01</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2001-02</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2002-03</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2003-04</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2004-05</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2005-06</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2006-07</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2007-08</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2008-09</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2009-10</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2010-11</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2011-12</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2012-13</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2013-14</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2014-15</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2015-16</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2016-17</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2017-18</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2018-19</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2019-20</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2000-01</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2001-02</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2002-03</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2003-04</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2004-05</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2005-06</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2006-07</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2007-08</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2008-09</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2009-10</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2010-11</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2011-12</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2012-13</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2013-14</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2014-15</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2015-16</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2016-17</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2017-18</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2018-19</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2019-20</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2000-01</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2001-02</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2002-03</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2003-04</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2004-05</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2005-06</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2006-07</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2007-08</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2008-09</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2009-10</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2010-11</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2011-12</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2012-13</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2013-14</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2014-15</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2015-16</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2016-17</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2017-18</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2018-19</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2019-20</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2000-01</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2001-02</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2002-03</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2003-04</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2004-05</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2005-06</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2006-07</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2007-08</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2008-09</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2009-10</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2010-11</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2011-12</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2012-13</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2013-14</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2014-15</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2015-16</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2016-17</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2017-18</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2018-19</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2019-20</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2000-01</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2001-02</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2002-03</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2003-04</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2004-05</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2005-06</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2006-07</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2007-08</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2008-09</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2009-10</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2010-11</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2011-12</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2012-13</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2013-14</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2014-15</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2015-16</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2016-17</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2017-18</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2018-19</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2019-20</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2000-01</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2001-02</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2002-03</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2003-04</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2004-05</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2005-06</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2006-07</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2007-08</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2008-09</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2009-10</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2010-11</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2011-12</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2012-13</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2013-14</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2014-15</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2015-16</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2016-17</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2017-18</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2018-19</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2019-20</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2000-01</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2001-02</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2002-03</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2003-04</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2004-05</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2005-06</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2006-07</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2007-08</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2008-09</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2009-10</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2010-11</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2011-12</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2012-13</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2013-14</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2014-15</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2015-16</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2016-17</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2017-18</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2018-19</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2019-20</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2000-01</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2001-02</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2002-03</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2003-04</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2004-05</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2005-06</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2006-07</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2007-08</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2008-09</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2009-10</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2010-11</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2011-12</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2012-13</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2013-14</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2014-15</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2015-16</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2016-17</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2017-18</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2018-19</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2019-20</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2000-01</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2001-02</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2002-03</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2003-04</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2004-05</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2005-06</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2006-07</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2007-08</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2008-09</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2009-10</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2010-11</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2011-12</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2012-13</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2013-14</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2014-15</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2015-16</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2016-17</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2017-18</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2018-19</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2019-20</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2000-01</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2001-02</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2002-03</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2003-04</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2004-05</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2005-06</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2006-07</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2007-08</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2008-09</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2009-10</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2010-11</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2011-12</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2012-13</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2013-14</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2014-15</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2015-16</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2016-17</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2017-18</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2018-19</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2019-20</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2000-01</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2001-02</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2002-03</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2003-04</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2004-05</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2005-06</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2006-07</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2007-08</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2008-09</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2009-10</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2010-11</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2011-12</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2012-13</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2013-14</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2014-15</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2015-16</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2016-17</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2017-18</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2018-19</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2019-20</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2000-01</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2001-02</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2002-03</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2003-04</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2004-05</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2005-06</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2006-07</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2007-08</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2008-09</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2009-10</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2010-11</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2011-12</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2012-13</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2013-14</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2014-15</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2015-16</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2016-17</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2017-18</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2018-19</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2019-20</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2000-01</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2001-02</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2002-03</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2003-04</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2004-05</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2005-06</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2006-07</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2007-08</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2008-09</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2009-10</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2010-11</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2011-12</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2012-13</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2013-14</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2014-15</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2015-16</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2016-17</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2017-18</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2018-19</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2019-20</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2000-01</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2001-02</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2002-03</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2003-04</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2004-05</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2005-06</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2006-07</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2007-08</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2008-09</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2009-10</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2010-11</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2011-12</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2012-13</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2013-14</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2014-15</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2015-16</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2016-17</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2017-18</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2018-19</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2019-20</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2000-01</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2001-02</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2002-03</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2003-04</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2004-05</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2005-06</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2006-07</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2007-08</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2008-09</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2009-10</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2010-11</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2011-12</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2012-13</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2013-14</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2014-15</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2015-16</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2016-17</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2017-18</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2018-19</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2019-20</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2000-01</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2001-02</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2002-03</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2003-04</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2004-05</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2005-06</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2006-07</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2007-08</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2008-09</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2009-10</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2010-11</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2011-12</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2012-13</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2013-14</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2014-15</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2015-16</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2016-17</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2017-18</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2018-19</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2019-20</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2000-01</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2001-02</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2002-03</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2003-04</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2004-05</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2005-06</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2006-07</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2007-08</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2008-09</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2009-10</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2010-11</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2011-12</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2012-13</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2013-14</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2014-15</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2015-16</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2016-17</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2017-18</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2018-19</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2019-20</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2000-01</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2001-02</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2002-03</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2003-04</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2004-05</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2005-06</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2006-07</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2007-08</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2008-09</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2009-10</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2010-11</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2011-12</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2012-13</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2013-14</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2014-15</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2015-16</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2016-17</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2017-18</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2018-19</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2019-20</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2000-01</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2001-02</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2002-03</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2003-04</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2004-05</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2005-06</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2006-07</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2007-08</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2008-09</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2009-10</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2010-11</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2011-12</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2012-13</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2013-14</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2014-15</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2015-16</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2016-17</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2017-18</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2018-19</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2019-20</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2000-01</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2001-02</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2002-03</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2003-04</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2004-05</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2005-06</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2006-07</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2007-08</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2008-09</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2009-10</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2010-11</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2011-12</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2012-13</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2013-14</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2014-15</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2015-16</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2016-17</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2017-18</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2018-19</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2019-20</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2000-01</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2001-02</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2002-03</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2003-04</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2004-05</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2005-06</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2006-07</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2007-08</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2008-09</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2009-10</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2010-11</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2011-12</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2012-13</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2013-14</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2014-15</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2015-16</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2016-17</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2017-18</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2018-19</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2019-20</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2000-01</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2001-02</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2002-03</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2003-04</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2004-05</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2005-06</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2006-07</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2007-08</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2008-09</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2009-10</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2010-11</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2011-12</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2012-13</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2013-14</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2014-15</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2015-16</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2016-17</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2017-18</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2018-19</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2019-20</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2000-01</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2001-02</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2002-03</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2003-04</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2004-05</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2005-06</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2006-07</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2007-08</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2008-09</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2009-10</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2010-11</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2011-12</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2012-13</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2013-14</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2014-15</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2015-16</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2016-17</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2017-18</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2018-19</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2019-20</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2000-01</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2001-02</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2002-03</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2003-04</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2004-05</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2005-06</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2006-07</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2007-08</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2008-09</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2009-10</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2010-11</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2011-12</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2012-13</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2013-14</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2014-15</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2015-16</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2016-17</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2017-18</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2018-19</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2019-20</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2000-01</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2001-02</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2002-03</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2003-04</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2004-05</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2005-06</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2006-07</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2007-08</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2008-09</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2009-10</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2010-11</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2011-12</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2012-13</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2013-14</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2014-15</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2015-16</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2016-17</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2017-18</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2018-19</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2019-20</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2000-01</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2001-02</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2002-03</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2003-04</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2004-05</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2005-06</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2006-07</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2007-08</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2008-09</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2009-10</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2010-11</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2011-12</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2012-13</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2013-14</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2014-15</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2015-16</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2016-17</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2017-18</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2018-19</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2019-20</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2000-01</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2001-02</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2002-03</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2003-04</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2004-05</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2005-06</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2006-07</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2007-08</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2008-09</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2009-10</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2010-11</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2011-12</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2012-13</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2013-14</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2014-15</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2015-16</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2016-17</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2017-18</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2018-19</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2019-20</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2000-01</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2001-02</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2002-03</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2003-04</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2004-05</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2005-06</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2006-07</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2007-08</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2008-09</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2009-10</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2010-11</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2011-12</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2012-13</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2013-14</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2014-15</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2015-16</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2016-17</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2017-18</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2018-19</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2019-20</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2000-01</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2001-02</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2002-03</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2003-04</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2004-05</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2005-06</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2006-07</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2007-08</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2008-09</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2009-10</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2010-11</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2011-12</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2012-13</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2013-14</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2014-15</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2015-16</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2016-17</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2017-18</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2018-19</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2019-20</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2000-01</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2001-02</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2002-03</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2003-04</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2004-05</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2005-06</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2006-07</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2007-08</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2008-09</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2009-10</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2010-11</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2011-12</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2012-13</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2013-14</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2014-15</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2015-16</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2016-17</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2017-18</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2018-19</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2019-20</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2000-01</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2001-02</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2002-03</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2003-04</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2004-05</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2005-06</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2006-07</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2007-08</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2008-09</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2009-10</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2010-11</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2011-12</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2012-13</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2013-14</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2014-15</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2015-16</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2016-17</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2017-18</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2018-19</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2019-20</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2000-01</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2001-02</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2002-03</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2003-04</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2004-05</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2005-06</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2006-07</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2007-08</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2008-09</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2009-10</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2010-11</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2011-12</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2012-13</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2013-14</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2014-15</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2015-16</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2016-17</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2017-18</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2018-19</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2019-20</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2000-01</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2001-02</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2002-03</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2003-04</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2004-05</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2005-06</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2006-07</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2007-08</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2008-09</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2009-10</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2010-11</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2011-12</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2012-13</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2013-14</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2014-15</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2015-16</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2016-17</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2017-18</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2018-19</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2019-20</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2000-01</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2001-02</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2002-03</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2003-04</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2004-05</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2005-06</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2006-07</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2007-08</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2008-09</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2009-10</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2010-11</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2011-12</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2012-13</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2013-14</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2014-15</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2015-16</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2016-17</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2017-18</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2018-19</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2019-20</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2000-01</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2001-02</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2002-03</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2003-04</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2004-05</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2005-06</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2006-07</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2007-08</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2008-09</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2009-10</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2010-11</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2011-12</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2012-13</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2013-14</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2014-15</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2015-16</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2016-17</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2017-18</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2018-19</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2019-20</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2000-01</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2001-02</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2002-03</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2003-04</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2004-05</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2005-06</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2006-07</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2007-08</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2008-09</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2009-10</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2010-11</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2011-12</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2012-13</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2013-14</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2014-15</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2015-16</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2016-17</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2017-18</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2018-19</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2019-20</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2000-01</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2001-02</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2002-03</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2003-04</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2004-05</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2005-06</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2006-07</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2007-08</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2008-09</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2009-10</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2010-11</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2011-12</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2012-13</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2013-14</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2014-15</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2015-16</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2016-17</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2017-18</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2018-19</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2019-20</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2000-01</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2001-02</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2002-03</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2003-04</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2004-05</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2005-06</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2006-07</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2007-08</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2008-09</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2009-10</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2010-11</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2011-12</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2012-13</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2013-14</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2014-15</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2015-16</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2016-17</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2017-18</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2018-19</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2019-20</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2000-01</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2001-02</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2002-03</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2003-04</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2004-05</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2005-06</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2006-07</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2007-08</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2008-09</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2009-10</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2010-11</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2011-12</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2012-13</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2013-14</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2014-15</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2015-16</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2016-17</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2017-18</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2018-19</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2019-20</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2000-01</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2001-02</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2002-03</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2003-04</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2004-05</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2005-06</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2006-07</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2007-08</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2008-09</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2009-10</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2010-11</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2011-12</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2012-13</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2013-14</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2014-15</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2015-16</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2016-17</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2017-18</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2018-19</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2019-20</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2000-01</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2001-02</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2002-03</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2003-04</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2004-05</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2005-06</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2006-07</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2007-08</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2008-09</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2009-10</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2010-11</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2011-12</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2012-13</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2013-14</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2014-15</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2015-16</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2016-17</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2017-18</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2018-19</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2019-20</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2000-01</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2001-02</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2002-03</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2003-04</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2004-05</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2005-06</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2006-07</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2007-08</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2008-09</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2009-10</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2010-11</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2011-12</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2012-13</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2013-14</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2014-15</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2015-16</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2016-17</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2017-18</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2018-19</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2019-20</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2000-01</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2001-02</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2002-03</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2003-04</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2004-05</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2005-06</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2006-07</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2007-08</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2008-09</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2009-10</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2010-11</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2011-12</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2012-13</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2013-14</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2014-15</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2015-16</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2016-17</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2017-18</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2018-19</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2019-20</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2000-01</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2001-02</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2002-03</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2003-04</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2004-05</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2005-06</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2006-07</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2007-08</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2008-09</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2009-10</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2010-11</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2011-12</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2012-13</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2013-14</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2014-15</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2015-16</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2016-17</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2017-18</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2018-19</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2019-20</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Central West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2010-11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7">
        <f>HLOOKUP(IF('RFM input'!$AA$7="",5,'RFM input'!$AA$7),'Total capital base roll forward'!$I$528:$Q$579,A7,FALSE)</f>
        <v>34.332183819572137</v>
      </c>
      <c r="K7" s="1368">
        <f>HLOOKUP(IF('RFM input'!$AA$7="",5,'RFM input'!$AA$7),'Total capital base roll forward'!$I$1104:$Q$1155,A7,FALSE)</f>
        <v>34.332183819572137</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70.098590866578306</v>
      </c>
      <c r="M7" s="1369"/>
      <c r="N7" s="1370">
        <f>HLOOKUP(IF('RFM input'!$AA$7="",5,'RFM input'!$AA$7),'TAB roll forward'!$J$2:$R$57,B7,FALSE)</f>
        <v>14.566358250000006</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10.218764786318504</v>
      </c>
      <c r="P7" s="163"/>
      <c r="Q7" s="165" t="str">
        <f>HLOOKUP(IF('RFM input'!AA7="",5,'RFM input'!AA7),'TAB roll forward'!I2:R4,3,FALSE)</f>
        <v>2010-11</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1">
        <f>HLOOKUP(IF('RFM input'!$AA$7="",5,'RFM input'!$AA$7),'Total capital base roll forward'!$I$528:$Q$579,A8,FALSE)</f>
        <v>0</v>
      </c>
      <c r="K8" s="1372">
        <f>HLOOKUP(IF('RFM input'!$AA$7="",5,'RFM input'!$AA$7),'Total capital base roll forward'!$I$1104:$Q$1155,A8,FALSE)</f>
        <v>0</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3"/>
      <c r="N8" s="270">
        <f>HLOOKUP(IF('RFM input'!$AA$7="",5,'RFM input'!$AA$7),'TAB roll forward'!$J$2:$R$57,B8,FALSE)</f>
        <v>0</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1">
        <f>HLOOKUP(IF('RFM input'!$AA$7="",5,'RFM input'!$AA$7),'Total capital base roll forward'!$I$528:$Q$579,A9,FALSE)</f>
        <v>0</v>
      </c>
      <c r="K9" s="1372">
        <f>HLOOKUP(IF('RFM input'!$AA$7="",5,'RFM input'!$AA$7),'Total capital base roll forward'!$I$1104:$Q$1155,A9,FALSE)</f>
        <v>0</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3"/>
      <c r="N9" s="270">
        <f>HLOOKUP(IF('RFM input'!$AA$7="",5,'RFM input'!$AA$7),'TAB roll forward'!$J$2:$R$57,B9,FALSE)</f>
        <v>0</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1">
        <f>HLOOKUP(IF('RFM input'!$AA$7="",5,'RFM input'!$AA$7),'Total capital base roll forward'!$I$528:$Q$579,A10,FALSE)</f>
        <v>0.44321788934403</v>
      </c>
      <c r="K10" s="1372">
        <f>HLOOKUP(IF('RFM input'!$AA$7="",5,'RFM input'!$AA$7),'Total capital base roll forward'!$I$1104:$Q$1155,A10,FALSE)</f>
        <v>0.44321788934403</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46.169966813206685</v>
      </c>
      <c r="M10" s="1373"/>
      <c r="N10" s="270">
        <f>HLOOKUP(IF('RFM input'!$AA$7="",5,'RFM input'!$AA$7),'TAB roll forward'!$J$2:$R$57,B10,FALSE)</f>
        <v>0.33111504999999997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16.182645427926033</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1">
        <f>HLOOKUP(IF('RFM input'!$AA$7="",5,'RFM input'!$AA$7),'Total capital base roll forward'!$I$528:$Q$579,A12,FALSE)</f>
        <v>7.3627056426249652E-3</v>
      </c>
      <c r="K12" s="1372">
        <f>HLOOKUP(IF('RFM input'!$AA$7="",5,'RFM input'!$AA$7),'Total capital base roll forward'!$I$1104:$Q$1155,A12,FALSE)</f>
        <v>7.3627056426249652E-3</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8</v>
      </c>
      <c r="M12" s="1373"/>
      <c r="N12" s="270">
        <f>HLOOKUP(IF('RFM input'!$AA$7="",5,'RFM input'!$AA$7),'TAB roll forward'!$J$2:$R$57,B12,FALSE)</f>
        <v>3.2319000000000011E-3</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1">
        <f>HLOOKUP(IF('RFM input'!$AA$7="",5,'RFM input'!$AA$7),'Total capital base roll forward'!$I$528:$Q$579,A13,FALSE)</f>
        <v>0</v>
      </c>
      <c r="K13" s="1372">
        <f>HLOOKUP(IF('RFM input'!$AA$7="",5,'RFM input'!$AA$7),'Total capital base roll forward'!$I$1104:$Q$1155,A13,FALSE)</f>
        <v>0</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3"/>
      <c r="N13" s="270">
        <f>HLOOKUP(IF('RFM input'!$AA$7="",5,'RFM input'!$AA$7),'TAB roll forward'!$J$2:$R$57,B13,FALSE)</f>
        <v>0</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1">
        <f>HLOOKUP(IF('RFM input'!$AA$7="",5,'RFM input'!$AA$7),'Total capital base roll forward'!$I$528:$Q$579,A14,FALSE)</f>
        <v>0</v>
      </c>
      <c r="K14" s="1372">
        <f>HLOOKUP(IF('RFM input'!$AA$7="",5,'RFM input'!$AA$7),'Total capital base roll forward'!$I$1104:$Q$1155,A14,FALSE)</f>
        <v>0</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0</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1">
        <f>HLOOKUP(IF('RFM input'!$AA$7="",5,'RFM input'!$AA$7),'Total capital base roll forward'!$I$528:$Q$579,A15,FALSE)</f>
        <v>0</v>
      </c>
      <c r="K15" s="1372">
        <f>HLOOKUP(IF('RFM input'!$AA$7="",5,'RFM input'!$AA$7),'Total capital base roll forward'!$I$1104:$Q$1155,A15,FALSE)</f>
        <v>0</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3"/>
      <c r="N15" s="270">
        <f>HLOOKUP(IF('RFM input'!$AA$7="",5,'RFM input'!$AA$7),'TAB roll forward'!$J$2:$R$57,B15,FALSE)</f>
        <v>0</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1">
        <f>HLOOKUP(IF('RFM input'!$AA$7="",5,'RFM input'!$AA$7),'Total capital base roll forward'!$I$528:$Q$579,A16,FALSE)</f>
        <v>0</v>
      </c>
      <c r="K16" s="1372">
        <f>HLOOKUP(IF('RFM input'!$AA$7="",5,'RFM input'!$AA$7),'Total capital base roll forward'!$I$1104:$Q$1155,A16,FALSE)</f>
        <v>0</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0</v>
      </c>
      <c r="M16" s="1373"/>
      <c r="N16" s="270">
        <f>HLOOKUP(IF('RFM input'!$AA$7="",5,'RFM input'!$AA$7),'TAB roll forward'!$J$2:$R$57,B16,FALSE)</f>
        <v>0</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1">
        <f>HLOOKUP(IF('RFM input'!$AA$7="",5,'RFM input'!$AA$7),'Total capital base roll forward'!$I$528:$Q$579,A18,FALSE)</f>
        <v>5.9999642941216097E-2</v>
      </c>
      <c r="K18" s="1372">
        <f>HLOOKUP(IF('RFM input'!$AA$7="",5,'RFM input'!$AA$7),'Total capital base roll forward'!$I$1104:$Q$1155,A18,FALSE)</f>
        <v>5.9999642941216097E-2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3.9093560237865641</v>
      </c>
      <c r="M18" s="1373"/>
      <c r="N18" s="270">
        <f>HLOOKUP(IF('RFM input'!$AA$7="",5,'RFM input'!$AA$7),'TAB roll forward'!$J$2:$R$57,B18,FALSE)</f>
        <v>5.5656811501243936E-2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3.9358261096430307</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1">
        <f>HLOOKUP(IF('RFM input'!$AA$7="",5,'RFM input'!$AA$7),'Total capital base roll forward'!$I$528:$Q$579,A20,FALSE)</f>
        <v>2.4692818033996451</v>
      </c>
      <c r="K20" s="1372">
        <f>HLOOKUP(IF('RFM input'!$AA$7="",5,'RFM input'!$AA$7),'Total capital base roll forward'!$I$1104:$Q$1155,A20,FALSE)</f>
        <v>2.4692818033996451</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10.000027563773047</v>
      </c>
      <c r="M20" s="1373"/>
      <c r="N20" s="270">
        <f>HLOOKUP(IF('RFM input'!$AA$7="",5,'RFM input'!$AA$7),'TAB roll forward'!$J$2:$R$57,B20,FALSE)</f>
        <v>1.6114047680000005</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3.0000354374029006</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37.312045860899651</v>
      </c>
      <c r="K57" s="1313">
        <f>SUM(K7:K56)</f>
        <v>37.312045860899651</v>
      </c>
      <c r="L57" s="1374"/>
      <c r="M57" s="1295"/>
      <c r="N57" s="1267">
        <f>SUM(N7:N56)</f>
        <v>16.567766779501248</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election activeCell="D273" sqref="D273:I274"/>
    </sheetView>
  </sheetViews>
  <sheetFormatPr defaultRowHeight="13.2" outlineLevelRow="1"/>
  <cols>
    <col min="2" max="2" width="64" customWidth="1"/>
  </cols>
  <sheetData>
    <row r="2" spans="2:14" ht="15.6">
      <c r="B2" s="354" t="str">
        <f>'DMS input'!$C$16&amp;" - Inputs working"&amp;" - TNSP RFM - version "&amp;Intro!$M$4</f>
        <v>Central West Pipeline - Inputs working - TNSP RFM - version 1</v>
      </c>
    </row>
    <row r="4" spans="2:14" ht="15.6">
      <c r="B4" s="1492" t="s">
        <v>529</v>
      </c>
      <c r="C4" s="1492"/>
      <c r="D4" s="1492"/>
      <c r="E4" s="1515"/>
      <c r="F4" s="1515"/>
      <c r="G4" s="1515"/>
      <c r="H4" s="52"/>
      <c r="I4" s="52"/>
      <c r="J4" s="50"/>
      <c r="K4" s="50"/>
      <c r="L4" s="50"/>
      <c r="M4" s="50"/>
      <c r="N4" s="50"/>
    </row>
    <row r="5" spans="2:14">
      <c r="B5" s="23" t="s">
        <v>2</v>
      </c>
      <c r="C5" s="170"/>
      <c r="D5" s="208" t="str">
        <f>'RFM input'!G$60</f>
        <v>1999-00</v>
      </c>
      <c r="E5" s="208" t="str">
        <f>'RFM input'!H$60</f>
        <v>2000-01</v>
      </c>
      <c r="F5" s="208" t="str">
        <f>'RFM input'!I$60</f>
        <v>2001-02</v>
      </c>
      <c r="G5" s="208" t="str">
        <f>'RFM input'!J$60</f>
        <v>2002-03</v>
      </c>
      <c r="H5" s="208" t="str">
        <f>'RFM input'!K$60</f>
        <v>2003-04</v>
      </c>
      <c r="I5" s="208" t="str">
        <f>'RFM input'!L$60</f>
        <v>2004-05</v>
      </c>
      <c r="J5" s="208" t="str">
        <f>'RFM input'!M$60</f>
        <v>2005-06</v>
      </c>
      <c r="K5" s="208" t="str">
        <f>'RFM input'!N$60</f>
        <v>2006-07</v>
      </c>
      <c r="L5" s="208" t="str">
        <f>'RFM input'!O$60</f>
        <v>2007-08</v>
      </c>
      <c r="M5" s="208" t="str">
        <f>'RFM input'!P$60</f>
        <v>2008-09</v>
      </c>
      <c r="N5" s="208" t="str">
        <f>'RFM input'!Q$60</f>
        <v>2009-10</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c r="E53" s="1287"/>
      <c r="F53" s="1287"/>
      <c r="G53" s="1287"/>
      <c r="H53" s="1287"/>
      <c r="I53" s="1287"/>
      <c r="J53" s="1287"/>
      <c r="K53" s="1287"/>
      <c r="L53" s="1287"/>
      <c r="M53" s="1287"/>
      <c r="N53" s="1287"/>
    </row>
    <row r="54" spans="2:14" hidden="1" outlineLevel="1">
      <c r="B54" s="350" t="str">
        <f>'RFM input'!$F$55</f>
        <v>In-house software</v>
      </c>
      <c r="C54" s="202"/>
      <c r="D54" s="1380"/>
      <c r="E54" s="1287"/>
      <c r="F54" s="1287"/>
      <c r="G54" s="1287"/>
      <c r="H54" s="1287"/>
      <c r="I54" s="1287"/>
      <c r="J54" s="1287"/>
      <c r="K54" s="1287"/>
      <c r="L54" s="1287"/>
      <c r="M54" s="1287"/>
      <c r="N54" s="1287"/>
    </row>
    <row r="55" spans="2:14" hidden="1" outlineLevel="1">
      <c r="B55" s="350" t="str">
        <f>'RFM input'!$F$56</f>
        <v>Equity raising costs</v>
      </c>
      <c r="C55" s="202"/>
      <c r="D55" s="1380"/>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2" t="s">
        <v>530</v>
      </c>
      <c r="C59" s="1492"/>
      <c r="D59" s="1492"/>
      <c r="E59" s="1515"/>
      <c r="F59" s="1515"/>
      <c r="G59" s="1515"/>
      <c r="H59" s="52"/>
      <c r="I59" s="52"/>
      <c r="J59" s="50"/>
      <c r="K59" s="50"/>
      <c r="L59" s="50"/>
      <c r="M59" s="50"/>
      <c r="N59" s="50"/>
    </row>
    <row r="60" spans="2:14">
      <c r="B60" s="23" t="s">
        <v>2</v>
      </c>
      <c r="C60" s="170"/>
      <c r="D60" s="208" t="str">
        <f>'RFM input'!G$60</f>
        <v>1999-00</v>
      </c>
      <c r="E60" s="208" t="str">
        <f>'RFM input'!H$60</f>
        <v>2000-01</v>
      </c>
      <c r="F60" s="208" t="str">
        <f>'RFM input'!I$60</f>
        <v>2001-02</v>
      </c>
      <c r="G60" s="208" t="str">
        <f>'RFM input'!J$60</f>
        <v>2002-03</v>
      </c>
      <c r="H60" s="208" t="str">
        <f>'RFM input'!K$60</f>
        <v>2003-04</v>
      </c>
      <c r="I60" s="208" t="str">
        <f>'RFM input'!L$60</f>
        <v>2004-05</v>
      </c>
      <c r="J60" s="208" t="str">
        <f>'RFM input'!M$60</f>
        <v>2005-06</v>
      </c>
      <c r="K60" s="208" t="str">
        <f>'RFM input'!N$60</f>
        <v>2006-07</v>
      </c>
      <c r="L60" s="208" t="str">
        <f>'RFM input'!O$60</f>
        <v>2007-08</v>
      </c>
      <c r="M60" s="208" t="str">
        <f>'RFM input'!P$60</f>
        <v>2008-09</v>
      </c>
      <c r="N60" s="208" t="str">
        <f>'RFM input'!Q$60</f>
        <v>2009-10</v>
      </c>
    </row>
    <row r="61" spans="2:14" hidden="1" outlineLevel="1">
      <c r="B61" s="350" t="str">
        <f>'RFM input'!$F$7</f>
        <v>Pipelines</v>
      </c>
      <c r="C61" s="170"/>
      <c r="D61" s="1377"/>
      <c r="E61" s="1378"/>
      <c r="F61" s="1378"/>
      <c r="G61" s="1378"/>
      <c r="H61" s="1378"/>
      <c r="I61" s="1378"/>
      <c r="J61" s="1378"/>
      <c r="K61" s="1378"/>
      <c r="L61" s="1378"/>
      <c r="M61" s="1378"/>
      <c r="N61" s="1378"/>
    </row>
    <row r="62" spans="2:14" hidden="1" outlineLevel="1">
      <c r="B62" s="350" t="str">
        <f>'RFM input'!$F$8</f>
        <v>Compressors</v>
      </c>
      <c r="C62" s="170"/>
      <c r="D62" s="1379"/>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4"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2" t="s">
        <v>531</v>
      </c>
      <c r="C114" s="1492"/>
      <c r="D114" s="1492"/>
      <c r="E114" s="1515"/>
      <c r="F114" s="1515"/>
      <c r="G114" s="1515"/>
      <c r="H114" s="52"/>
      <c r="I114" s="52"/>
      <c r="J114" s="50"/>
      <c r="K114" s="50"/>
      <c r="L114" s="50"/>
      <c r="M114" s="50"/>
      <c r="N114" s="50"/>
    </row>
    <row r="115" spans="2:14">
      <c r="B115" s="211" t="s">
        <v>2</v>
      </c>
      <c r="C115" s="170"/>
      <c r="D115" s="208" t="str">
        <f>'RFM input'!G$60</f>
        <v>1999-00</v>
      </c>
      <c r="E115" s="208" t="str">
        <f>'RFM input'!H$60</f>
        <v>2000-01</v>
      </c>
      <c r="F115" s="208" t="str">
        <f>'RFM input'!I$60</f>
        <v>2001-02</v>
      </c>
      <c r="G115" s="208" t="str">
        <f>'RFM input'!J$60</f>
        <v>2002-03</v>
      </c>
      <c r="H115" s="208" t="str">
        <f>'RFM input'!K$60</f>
        <v>2003-04</v>
      </c>
      <c r="I115" s="208" t="str">
        <f>'RFM input'!L$60</f>
        <v>2004-05</v>
      </c>
      <c r="J115" s="208" t="str">
        <f>'RFM input'!M$60</f>
        <v>2005-06</v>
      </c>
      <c r="K115" s="208" t="str">
        <f>'RFM input'!N$60</f>
        <v>2006-07</v>
      </c>
      <c r="L115" s="208" t="str">
        <f>'RFM input'!O$60</f>
        <v>2007-08</v>
      </c>
      <c r="M115" s="208" t="str">
        <f>'RFM input'!P$60</f>
        <v>2008-09</v>
      </c>
      <c r="N115" s="208" t="str">
        <f>'RFM input'!Q$60</f>
        <v>2009-10</v>
      </c>
    </row>
    <row r="116" spans="2:14" hidden="1" outlineLevel="1">
      <c r="B116" s="352" t="str">
        <f>'RFM input'!$F$7</f>
        <v>Pipelines</v>
      </c>
      <c r="C116" s="170"/>
      <c r="D116" s="1381">
        <f t="shared" ref="D116:I131" si="11">D6+D61</f>
        <v>0</v>
      </c>
      <c r="E116" s="1382">
        <f t="shared" si="11"/>
        <v>0</v>
      </c>
      <c r="F116" s="1382">
        <f t="shared" si="11"/>
        <v>0</v>
      </c>
      <c r="G116" s="1382">
        <f t="shared" si="11"/>
        <v>0</v>
      </c>
      <c r="H116" s="1382">
        <f t="shared" si="11"/>
        <v>0</v>
      </c>
      <c r="I116" s="1382">
        <f>I6+I61</f>
        <v>0</v>
      </c>
      <c r="J116" s="1382"/>
      <c r="K116" s="1382"/>
      <c r="L116" s="1382"/>
      <c r="M116" s="1382"/>
      <c r="N116" s="1382"/>
    </row>
    <row r="117" spans="2:14" hidden="1" outlineLevel="1">
      <c r="B117" s="352" t="str">
        <f>'RFM input'!$F$8</f>
        <v>Compressors</v>
      </c>
      <c r="C117" s="170"/>
      <c r="D117" s="1383">
        <f t="shared" si="11"/>
        <v>0</v>
      </c>
      <c r="E117" s="1384">
        <f t="shared" si="11"/>
        <v>0</v>
      </c>
      <c r="F117" s="1384">
        <f t="shared" si="11"/>
        <v>0</v>
      </c>
      <c r="G117" s="1384">
        <f t="shared" si="11"/>
        <v>0</v>
      </c>
      <c r="H117" s="1384">
        <f t="shared" si="11"/>
        <v>0</v>
      </c>
      <c r="I117" s="1384">
        <f t="shared" si="11"/>
        <v>0</v>
      </c>
      <c r="J117" s="1384"/>
      <c r="K117" s="1384"/>
      <c r="L117" s="1384"/>
      <c r="M117" s="1384"/>
      <c r="N117" s="1384"/>
    </row>
    <row r="118" spans="2:14" hidden="1" outlineLevel="1">
      <c r="B118" s="352" t="str">
        <f>'RFM input'!$F$9</f>
        <v>City Gates, supply regulators and valve stations</v>
      </c>
      <c r="C118" s="170"/>
      <c r="D118" s="1383">
        <f t="shared" si="11"/>
        <v>0</v>
      </c>
      <c r="E118" s="1384">
        <f t="shared" si="11"/>
        <v>0</v>
      </c>
      <c r="F118" s="1384">
        <f t="shared" si="11"/>
        <v>0</v>
      </c>
      <c r="G118" s="1384">
        <f t="shared" si="11"/>
        <v>0</v>
      </c>
      <c r="H118" s="1384">
        <f t="shared" si="11"/>
        <v>0</v>
      </c>
      <c r="I118" s="1384">
        <f t="shared" si="11"/>
        <v>0</v>
      </c>
      <c r="J118" s="1384"/>
      <c r="K118" s="1384"/>
      <c r="L118" s="1384"/>
      <c r="M118" s="1384"/>
      <c r="N118" s="1384"/>
    </row>
    <row r="119" spans="2:14" hidden="1" outlineLevel="1">
      <c r="B119" s="352" t="str">
        <f>'RFM input'!$F$10</f>
        <v>Metering</v>
      </c>
      <c r="C119" s="170"/>
      <c r="D119" s="1383">
        <f t="shared" si="11"/>
        <v>0</v>
      </c>
      <c r="E119" s="1384">
        <f t="shared" si="11"/>
        <v>0</v>
      </c>
      <c r="F119" s="1384">
        <f t="shared" si="11"/>
        <v>0</v>
      </c>
      <c r="G119" s="1384">
        <f t="shared" si="11"/>
        <v>0</v>
      </c>
      <c r="H119" s="1384">
        <f t="shared" si="11"/>
        <v>0</v>
      </c>
      <c r="I119" s="1384">
        <f t="shared" si="11"/>
        <v>0</v>
      </c>
      <c r="J119" s="1384"/>
      <c r="K119" s="1384"/>
      <c r="L119" s="1384"/>
      <c r="M119" s="1384"/>
      <c r="N119" s="1384"/>
    </row>
    <row r="120" spans="2:14" hidden="1" outlineLevel="1">
      <c r="B120" s="352" t="str">
        <f>'RFM input'!$F$11</f>
        <v>Odourant plants</v>
      </c>
      <c r="C120" s="170"/>
      <c r="D120" s="1383">
        <f t="shared" si="11"/>
        <v>0</v>
      </c>
      <c r="E120" s="1384">
        <f t="shared" si="11"/>
        <v>0</v>
      </c>
      <c r="F120" s="1384">
        <f t="shared" si="11"/>
        <v>0</v>
      </c>
      <c r="G120" s="1384">
        <f t="shared" si="11"/>
        <v>0</v>
      </c>
      <c r="H120" s="1384">
        <f t="shared" si="11"/>
        <v>0</v>
      </c>
      <c r="I120" s="1384">
        <f t="shared" si="11"/>
        <v>0</v>
      </c>
      <c r="J120" s="1384"/>
      <c r="K120" s="1384"/>
      <c r="L120" s="1384"/>
      <c r="M120" s="1384"/>
      <c r="N120" s="1384"/>
    </row>
    <row r="121" spans="2:14" hidden="1" outlineLevel="1">
      <c r="B121" s="352" t="str">
        <f>'RFM input'!$F$12</f>
        <v>SCADA (Communications)</v>
      </c>
      <c r="C121" s="170"/>
      <c r="D121" s="1383">
        <f t="shared" si="11"/>
        <v>0</v>
      </c>
      <c r="E121" s="1384">
        <f t="shared" si="11"/>
        <v>0</v>
      </c>
      <c r="F121" s="1384">
        <f t="shared" si="11"/>
        <v>0</v>
      </c>
      <c r="G121" s="1384">
        <f t="shared" si="11"/>
        <v>0</v>
      </c>
      <c r="H121" s="1384">
        <f t="shared" si="11"/>
        <v>0</v>
      </c>
      <c r="I121" s="1384">
        <f t="shared" si="11"/>
        <v>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0</v>
      </c>
      <c r="E163" s="1384">
        <f t="shared" si="13"/>
        <v>0</v>
      </c>
      <c r="F163" s="1384">
        <f t="shared" si="13"/>
        <v>0</v>
      </c>
      <c r="G163" s="1384">
        <f t="shared" si="13"/>
        <v>0</v>
      </c>
      <c r="H163" s="1384">
        <f t="shared" si="13"/>
        <v>0</v>
      </c>
      <c r="I163" s="1384">
        <f t="shared" si="13"/>
        <v>0</v>
      </c>
      <c r="J163" s="1384"/>
      <c r="K163" s="1384"/>
      <c r="L163" s="1384"/>
      <c r="M163" s="1384"/>
      <c r="N163" s="1384"/>
    </row>
    <row r="164" spans="2:14" hidden="1" outlineLevel="1">
      <c r="B164" s="352" t="str">
        <f>'RFM input'!$F$55</f>
        <v>In-house software</v>
      </c>
      <c r="C164" s="202"/>
      <c r="D164" s="1383">
        <f t="shared" ref="D164:I165" si="14">D54+D109</f>
        <v>0</v>
      </c>
      <c r="E164" s="1384">
        <f t="shared" si="14"/>
        <v>0</v>
      </c>
      <c r="F164" s="1384">
        <f t="shared" si="14"/>
        <v>0</v>
      </c>
      <c r="G164" s="1384">
        <f t="shared" si="14"/>
        <v>0</v>
      </c>
      <c r="H164" s="1384">
        <f t="shared" si="14"/>
        <v>0</v>
      </c>
      <c r="I164" s="1384">
        <f t="shared" si="14"/>
        <v>0</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2" t="s">
        <v>532</v>
      </c>
      <c r="C169" s="1492"/>
      <c r="D169" s="1492"/>
      <c r="E169" s="1515"/>
      <c r="F169" s="1515"/>
      <c r="G169" s="1515"/>
      <c r="H169" s="52"/>
      <c r="I169" s="52"/>
      <c r="J169" s="50"/>
      <c r="K169" s="50"/>
      <c r="L169" s="50"/>
      <c r="M169" s="50"/>
      <c r="N169" s="50"/>
    </row>
    <row r="170" spans="2:14">
      <c r="B170" s="23" t="s">
        <v>2</v>
      </c>
      <c r="C170" s="170"/>
      <c r="D170" s="208" t="str">
        <f>'RFM input'!G$60</f>
        <v>1999-00</v>
      </c>
      <c r="E170" s="208" t="str">
        <f>'RFM input'!H$60</f>
        <v>2000-01</v>
      </c>
      <c r="F170" s="208" t="str">
        <f>'RFM input'!I$60</f>
        <v>2001-02</v>
      </c>
      <c r="G170" s="208" t="str">
        <f>'RFM input'!J$60</f>
        <v>2002-03</v>
      </c>
      <c r="H170" s="208" t="str">
        <f>'RFM input'!K$60</f>
        <v>2003-04</v>
      </c>
      <c r="I170" s="208" t="str">
        <f>'RFM input'!L$60</f>
        <v>2004-05</v>
      </c>
      <c r="J170" s="208" t="str">
        <f>'RFM input'!M$60</f>
        <v>2005-06</v>
      </c>
      <c r="K170" s="208" t="str">
        <f>'RFM input'!N$60</f>
        <v>2006-07</v>
      </c>
      <c r="L170" s="208" t="str">
        <f>'RFM input'!O$60</f>
        <v>2007-08</v>
      </c>
      <c r="M170" s="208" t="str">
        <f>'RFM input'!P$60</f>
        <v>2008-09</v>
      </c>
      <c r="N170" s="208" t="str">
        <f>'RFM input'!Q$60</f>
        <v>2009-10</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2" t="s">
        <v>530</v>
      </c>
      <c r="C224" s="1492"/>
      <c r="D224" s="1492"/>
      <c r="E224" s="1515"/>
      <c r="F224" s="1515"/>
      <c r="G224" s="1515"/>
      <c r="H224" s="52"/>
      <c r="I224" s="52"/>
      <c r="J224" s="50"/>
      <c r="K224" s="50"/>
      <c r="L224" s="50"/>
      <c r="M224" s="50"/>
      <c r="N224" s="50"/>
    </row>
    <row r="225" spans="2:14">
      <c r="B225" s="23" t="s">
        <v>2</v>
      </c>
      <c r="C225" s="170"/>
      <c r="D225" s="208" t="str">
        <f>'RFM input'!G$60</f>
        <v>1999-00</v>
      </c>
      <c r="E225" s="208" t="str">
        <f>'RFM input'!H$60</f>
        <v>2000-01</v>
      </c>
      <c r="F225" s="208" t="str">
        <f>'RFM input'!I$60</f>
        <v>2001-02</v>
      </c>
      <c r="G225" s="208" t="str">
        <f>'RFM input'!J$60</f>
        <v>2002-03</v>
      </c>
      <c r="H225" s="208" t="str">
        <f>'RFM input'!K$60</f>
        <v>2003-04</v>
      </c>
      <c r="I225" s="208" t="str">
        <f>'RFM input'!L$60</f>
        <v>2004-05</v>
      </c>
      <c r="J225" s="208" t="str">
        <f>'RFM input'!M$60</f>
        <v>2005-06</v>
      </c>
      <c r="K225" s="208" t="str">
        <f>'RFM input'!N$60</f>
        <v>2006-07</v>
      </c>
      <c r="L225" s="208" t="str">
        <f>'RFM input'!O$60</f>
        <v>2007-08</v>
      </c>
      <c r="M225" s="208" t="str">
        <f>'RFM input'!P$60</f>
        <v>2008-09</v>
      </c>
      <c r="N225" s="208" t="str">
        <f>'RFM input'!Q$60</f>
        <v>2009-10</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2" t="s">
        <v>533</v>
      </c>
      <c r="C279" s="1492"/>
      <c r="D279" s="1492"/>
      <c r="E279" s="1515"/>
      <c r="F279" s="1515"/>
      <c r="G279" s="1515"/>
      <c r="H279" s="52"/>
      <c r="I279" s="52"/>
      <c r="J279" s="50"/>
      <c r="K279" s="50"/>
      <c r="L279" s="50"/>
      <c r="M279" s="50"/>
      <c r="N279" s="50"/>
    </row>
    <row r="280" spans="2:14">
      <c r="B280" s="211" t="s">
        <v>2</v>
      </c>
      <c r="C280" s="170"/>
      <c r="D280" s="208" t="str">
        <f>'RFM input'!G$60</f>
        <v>1999-00</v>
      </c>
      <c r="E280" s="208" t="str">
        <f>'RFM input'!H$60</f>
        <v>2000-01</v>
      </c>
      <c r="F280" s="208" t="str">
        <f>'RFM input'!I$60</f>
        <v>2001-02</v>
      </c>
      <c r="G280" s="208" t="str">
        <f>'RFM input'!J$60</f>
        <v>2002-03</v>
      </c>
      <c r="H280" s="208" t="str">
        <f>'RFM input'!K$60</f>
        <v>2003-04</v>
      </c>
      <c r="I280" s="208" t="str">
        <f>'RFM input'!L$60</f>
        <v>2004-05</v>
      </c>
      <c r="J280" s="208" t="str">
        <f>'RFM input'!M$60</f>
        <v>2005-06</v>
      </c>
      <c r="K280" s="208" t="str">
        <f>'RFM input'!N$60</f>
        <v>2006-07</v>
      </c>
      <c r="L280" s="208" t="str">
        <f>'RFM input'!O$60</f>
        <v>2007-08</v>
      </c>
      <c r="M280" s="208" t="str">
        <f>'RFM input'!P$60</f>
        <v>2008-09</v>
      </c>
      <c r="N280" s="208" t="str">
        <f>'RFM input'!Q$60</f>
        <v>2009-10</v>
      </c>
    </row>
    <row r="281" spans="2:14" hidden="1" outlineLevel="1">
      <c r="B281" s="352" t="str">
        <f>'RFM input'!$F$7</f>
        <v>Pipelines</v>
      </c>
      <c r="C281" s="170"/>
      <c r="D281" s="1381">
        <f t="shared" ref="D281:I296" si="45">D171+D226</f>
        <v>0</v>
      </c>
      <c r="E281" s="1382">
        <f t="shared" si="45"/>
        <v>0</v>
      </c>
      <c r="F281" s="1382">
        <f t="shared" si="45"/>
        <v>0</v>
      </c>
      <c r="G281" s="1382">
        <f t="shared" si="45"/>
        <v>0</v>
      </c>
      <c r="H281" s="1382">
        <f t="shared" si="45"/>
        <v>0</v>
      </c>
      <c r="I281" s="1382">
        <f>I171+I226</f>
        <v>0</v>
      </c>
      <c r="J281" s="1382"/>
      <c r="K281" s="1382"/>
      <c r="L281" s="1382"/>
      <c r="M281" s="1382"/>
      <c r="N281" s="1382"/>
    </row>
    <row r="282" spans="2:14" hidden="1" outlineLevel="1">
      <c r="B282" s="352" t="str">
        <f>'RFM input'!$F$8</f>
        <v>Compressors</v>
      </c>
      <c r="C282" s="170"/>
      <c r="D282" s="1383">
        <f t="shared" si="45"/>
        <v>0</v>
      </c>
      <c r="E282" s="1384">
        <f t="shared" si="45"/>
        <v>0</v>
      </c>
      <c r="F282" s="1384">
        <f t="shared" si="45"/>
        <v>0</v>
      </c>
      <c r="G282" s="1384">
        <f t="shared" si="45"/>
        <v>0</v>
      </c>
      <c r="H282" s="1384">
        <f t="shared" si="45"/>
        <v>0</v>
      </c>
      <c r="I282" s="1384">
        <f t="shared" si="45"/>
        <v>0</v>
      </c>
      <c r="J282" s="1384"/>
      <c r="K282" s="1384"/>
      <c r="L282" s="1384"/>
      <c r="M282" s="1384"/>
      <c r="N282" s="1384"/>
    </row>
    <row r="283" spans="2:14" hidden="1" outlineLevel="1">
      <c r="B283" s="352" t="str">
        <f>'RFM input'!$F$9</f>
        <v>City Gates, supply regulators and valve stations</v>
      </c>
      <c r="C283" s="170"/>
      <c r="D283" s="1383">
        <f t="shared" si="45"/>
        <v>0</v>
      </c>
      <c r="E283" s="1384">
        <f t="shared" si="45"/>
        <v>0</v>
      </c>
      <c r="F283" s="1384">
        <f t="shared" si="45"/>
        <v>0</v>
      </c>
      <c r="G283" s="1384">
        <f t="shared" si="45"/>
        <v>0</v>
      </c>
      <c r="H283" s="1384">
        <f t="shared" si="45"/>
        <v>0</v>
      </c>
      <c r="I283" s="1384">
        <f t="shared" si="45"/>
        <v>0</v>
      </c>
      <c r="J283" s="1384"/>
      <c r="K283" s="1384"/>
      <c r="L283" s="1384"/>
      <c r="M283" s="1384"/>
      <c r="N283" s="1384"/>
    </row>
    <row r="284" spans="2:14" hidden="1" outlineLevel="1">
      <c r="B284" s="352" t="str">
        <f>'RFM input'!$F$10</f>
        <v>Metering</v>
      </c>
      <c r="C284" s="170"/>
      <c r="D284" s="1383">
        <f t="shared" si="45"/>
        <v>0</v>
      </c>
      <c r="E284" s="1384">
        <f t="shared" si="45"/>
        <v>0</v>
      </c>
      <c r="F284" s="1384">
        <f t="shared" si="45"/>
        <v>0</v>
      </c>
      <c r="G284" s="1384">
        <f t="shared" si="45"/>
        <v>0</v>
      </c>
      <c r="H284" s="1384">
        <f t="shared" si="45"/>
        <v>0</v>
      </c>
      <c r="I284" s="1384">
        <f t="shared" si="45"/>
        <v>0</v>
      </c>
      <c r="J284" s="1384"/>
      <c r="K284" s="1384"/>
      <c r="L284" s="1384"/>
      <c r="M284" s="1384"/>
      <c r="N284" s="1384"/>
    </row>
    <row r="285" spans="2:14" hidden="1" outlineLevel="1">
      <c r="B285" s="352" t="str">
        <f>'RFM input'!$F$11</f>
        <v>Odourant plants</v>
      </c>
      <c r="C285" s="170"/>
      <c r="D285" s="1383">
        <f t="shared" si="45"/>
        <v>0</v>
      </c>
      <c r="E285" s="1384">
        <f t="shared" si="45"/>
        <v>0</v>
      </c>
      <c r="F285" s="1384">
        <f t="shared" si="45"/>
        <v>0</v>
      </c>
      <c r="G285" s="1384">
        <f t="shared" si="45"/>
        <v>0</v>
      </c>
      <c r="H285" s="1384">
        <f t="shared" si="45"/>
        <v>0</v>
      </c>
      <c r="I285" s="1384">
        <f t="shared" si="45"/>
        <v>0</v>
      </c>
      <c r="J285" s="1384"/>
      <c r="K285" s="1384"/>
      <c r="L285" s="1384"/>
      <c r="M285" s="1384"/>
      <c r="N285" s="1384"/>
    </row>
    <row r="286" spans="2:14" hidden="1" outlineLevel="1">
      <c r="B286" s="352" t="str">
        <f>'RFM input'!$F$12</f>
        <v>SCADA (Communications)</v>
      </c>
      <c r="C286" s="170"/>
      <c r="D286" s="1383">
        <f t="shared" si="45"/>
        <v>0</v>
      </c>
      <c r="E286" s="1384">
        <f t="shared" si="45"/>
        <v>0</v>
      </c>
      <c r="F286" s="1384">
        <f t="shared" si="45"/>
        <v>0</v>
      </c>
      <c r="G286" s="1384">
        <f t="shared" si="45"/>
        <v>0</v>
      </c>
      <c r="H286" s="1384">
        <f t="shared" si="45"/>
        <v>0</v>
      </c>
      <c r="I286" s="1384">
        <f t="shared" si="45"/>
        <v>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0</v>
      </c>
      <c r="E328" s="1384">
        <f t="shared" si="47"/>
        <v>0</v>
      </c>
      <c r="F328" s="1384">
        <f t="shared" si="47"/>
        <v>0</v>
      </c>
      <c r="G328" s="1384">
        <f t="shared" si="47"/>
        <v>0</v>
      </c>
      <c r="H328" s="1384">
        <f t="shared" si="47"/>
        <v>0</v>
      </c>
      <c r="I328" s="1384">
        <f t="shared" si="47"/>
        <v>0</v>
      </c>
      <c r="J328" s="1384"/>
      <c r="K328" s="1384"/>
      <c r="L328" s="1384"/>
      <c r="M328" s="1384"/>
      <c r="N328" s="1384"/>
    </row>
    <row r="329" spans="2:14" hidden="1" outlineLevel="1">
      <c r="B329" s="352" t="str">
        <f>'RFM input'!$F$55</f>
        <v>In-house software</v>
      </c>
      <c r="C329" s="202"/>
      <c r="D329" s="1383">
        <f t="shared" ref="D329:I330" si="48">D219+D274</f>
        <v>0</v>
      </c>
      <c r="E329" s="1384">
        <f t="shared" si="48"/>
        <v>0</v>
      </c>
      <c r="F329" s="1384">
        <f t="shared" si="48"/>
        <v>0</v>
      </c>
      <c r="G329" s="1384">
        <f t="shared" si="48"/>
        <v>0</v>
      </c>
      <c r="H329" s="1384">
        <f t="shared" si="48"/>
        <v>0</v>
      </c>
      <c r="I329" s="1384">
        <f t="shared" si="48"/>
        <v>0</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2022-11-08T22:03:12Z</dcterms:modified>
  <cp:contentStatus>CURRENT @ 20191211</cp:contentStatus>
</cp:coreProperties>
</file>