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codeName="ThisWorkbook" hidePivotFieldList="1"/>
  <mc:AlternateContent xmlns:mc="http://schemas.openxmlformats.org/markup-compatibility/2006">
    <mc:Choice Requires="x15">
      <x15ac:absPath xmlns:x15ac="http://schemas.microsoft.com/office/spreadsheetml/2010/11/ac" url="Z:\Finance\Part 23 Reporting Non Scheme Assets\FY2023\1. Non Scheme Financial Reporting Template\6. PGP (WA)\z. Submission\"/>
    </mc:Choice>
  </mc:AlternateContent>
  <bookViews>
    <workbookView xWindow="-105" yWindow="-105" windowWidth="23250" windowHeight="1257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3 Depreciation amortisation" sheetId="34" r:id="rId12"/>
    <sheet name="3.1 Asset useful life" sheetId="55" r:id="rId13"/>
    <sheet name="3.2 Asset impairment" sheetId="63" r:id="rId14"/>
    <sheet name="3.4 Shared supporting assets" sheetId="59" r:id="rId15"/>
    <sheet name="Auditor's Report Statements" sheetId="113" r:id="rId16"/>
    <sheet name="4. Recovered capital" sheetId="47" r:id="rId17"/>
    <sheet name="4.1 Pipelines capex" sheetId="66" r:id="rId18"/>
    <sheet name="Auditor's Review Report RCM" sheetId="112" r:id="rId19"/>
    <sheet name="5. Weighted average price" sheetId="54" r:id="rId20"/>
    <sheet name="5.1 Exempt WAP services" sheetId="60" r:id="rId21"/>
    <sheet name="Auditor's Review Report WAP" sheetId="114" r:id="rId22"/>
    <sheet name="6. Notes" sheetId="64" r:id="rId23"/>
    <sheet name="Amendment record" sheetId="101" r:id="rId24"/>
    <sheet name="APA Amendment record" sheetId="104" r:id="rId25"/>
    <sheet name="Data Validation List" sheetId="61" state="hidden" r:id="rId26"/>
  </sheets>
  <externalReferences>
    <externalReference r:id="rId27"/>
    <externalReference r:id="rId28"/>
    <externalReference r:id="rId29"/>
    <externalReference r:id="rId30"/>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INDEX(INDIRECT(CountryShortCode&amp;"Codes"),MATCH(Item,INDIRECT(CountryShortCode&amp;"Desc"),0))</definedName>
    <definedName name="ABN">Cover!$C$17</definedName>
    <definedName name="AS2DocOpenMode" hidden="1">"AS2DocumentEdit"</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3">'Amendment record'!$A$2:$G$95</definedName>
    <definedName name="_xlnm.Print_Area" localSheetId="24">'APA Amendment record'!$A$2:$G$24</definedName>
    <definedName name="_xlnm.Print_Area" localSheetId="25">#N/A</definedName>
    <definedName name="SAPBEXhrIndnt" hidden="1">"Wide"</definedName>
    <definedName name="SAPsysID" hidden="1">"708C5W7SBKP804JT78WJ0JNKI"</definedName>
    <definedName name="SAPwbID" hidden="1">"ARS"</definedName>
    <definedName name="Tradingname">Cover!$C$15</definedName>
    <definedName name="vCube" hidden="1">#REF!</definedName>
    <definedName name="Version.WIRE">1</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Cover!$C$23</definedName>
    <definedName name="Yearstart">Cover!$C$21</definedName>
    <definedName name="z">OFFSET(ADSWAPCount,0,1+ItemsCols,1,ADSWAPCount)</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0" i="34" l="1"/>
  <c r="M80" i="34"/>
  <c r="F80" i="34"/>
  <c r="N80" i="34" l="1"/>
  <c r="F84" i="34"/>
  <c r="E17" i="64" l="1"/>
  <c r="B4" i="104"/>
  <c r="B5" i="104" s="1"/>
  <c r="B6" i="104" s="1"/>
  <c r="B7" i="104" s="1"/>
  <c r="B8" i="104" s="1"/>
  <c r="B9" i="104" s="1"/>
  <c r="B10" i="104" s="1"/>
  <c r="B11" i="104" s="1"/>
  <c r="B12" i="104" s="1"/>
  <c r="B13" i="104" s="1"/>
  <c r="B14" i="104" s="1"/>
  <c r="B4" i="101"/>
  <c r="B5" i="101" s="1"/>
  <c r="B6" i="101" s="1"/>
  <c r="B7" i="101" s="1"/>
  <c r="B8" i="101" s="1"/>
  <c r="B9" i="101" s="1"/>
  <c r="B10" i="101" s="1"/>
  <c r="B11" i="101" s="1"/>
  <c r="B12" i="101" s="1"/>
  <c r="B13" i="101" s="1"/>
  <c r="B14" i="101" s="1"/>
  <c r="B15" i="101" s="1"/>
  <c r="B16" i="101" s="1"/>
  <c r="B17" i="101" s="1"/>
  <c r="B18" i="101" s="1"/>
  <c r="B19" i="101" s="1"/>
  <c r="B20" i="101" s="1"/>
  <c r="B21" i="101" s="1"/>
  <c r="B22" i="101" s="1"/>
  <c r="B23" i="101" s="1"/>
  <c r="B24" i="101" s="1"/>
  <c r="B25" i="101" s="1"/>
  <c r="B26" i="101" s="1"/>
  <c r="B27" i="101" s="1"/>
  <c r="B28" i="101" s="1"/>
  <c r="B29" i="101" s="1"/>
  <c r="B30" i="101" s="1"/>
  <c r="B31" i="101" s="1"/>
  <c r="B32" i="101" s="1"/>
  <c r="B33" i="101" s="1"/>
  <c r="B34" i="101" s="1"/>
  <c r="B35" i="101" s="1"/>
  <c r="B36" i="101" s="1"/>
  <c r="B37" i="101" s="1"/>
  <c r="B38" i="101" s="1"/>
  <c r="B39" i="101" s="1"/>
  <c r="B40" i="101" s="1"/>
  <c r="B41" i="101" s="1"/>
  <c r="B42" i="101" s="1"/>
  <c r="B43" i="101" s="1"/>
  <c r="B44" i="101" s="1"/>
  <c r="B45" i="101" s="1"/>
  <c r="B46" i="101" s="1"/>
  <c r="B47" i="101" s="1"/>
  <c r="B48" i="101" s="1"/>
  <c r="B49" i="101" s="1"/>
  <c r="B50" i="101" s="1"/>
  <c r="B51" i="101" s="1"/>
  <c r="B52" i="101" s="1"/>
  <c r="B53" i="101" s="1"/>
  <c r="B54" i="101" s="1"/>
  <c r="B55" i="101" s="1"/>
  <c r="B56" i="101" s="1"/>
  <c r="B57" i="101" s="1"/>
  <c r="B58" i="101" s="1"/>
  <c r="B59" i="101" s="1"/>
  <c r="B60" i="101" s="1"/>
  <c r="B61" i="101" s="1"/>
  <c r="B62" i="101" s="1"/>
  <c r="B63" i="101" s="1"/>
  <c r="B64" i="101" s="1"/>
  <c r="B65" i="101" s="1"/>
  <c r="B66" i="101" s="1"/>
  <c r="B67" i="101" s="1"/>
  <c r="B68" i="101" s="1"/>
  <c r="B69" i="101" s="1"/>
  <c r="B70" i="101" s="1"/>
  <c r="B71" i="101" s="1"/>
  <c r="B72" i="101" s="1"/>
  <c r="B73" i="101" s="1"/>
  <c r="B74" i="101" s="1"/>
  <c r="B75" i="101" s="1"/>
  <c r="B76" i="101" s="1"/>
  <c r="B77" i="101" s="1"/>
  <c r="B78" i="101" s="1"/>
  <c r="B79" i="101" s="1"/>
  <c r="B80" i="101" s="1"/>
  <c r="B81" i="101" s="1"/>
  <c r="B82" i="101" s="1"/>
  <c r="B83" i="101" s="1"/>
  <c r="B84" i="101" s="1"/>
  <c r="B85" i="101" s="1"/>
  <c r="B86" i="101" s="1"/>
  <c r="B87" i="101" s="1"/>
  <c r="B88" i="101" s="1"/>
  <c r="B89" i="101" s="1"/>
  <c r="B90" i="101" s="1"/>
  <c r="B91" i="101" s="1"/>
  <c r="B92" i="101" s="1"/>
  <c r="B93" i="101" s="1"/>
  <c r="B94" i="101" s="1"/>
  <c r="B95" i="101" s="1"/>
  <c r="C3" i="64"/>
  <c r="B2" i="64"/>
  <c r="C3" i="60"/>
  <c r="B2" i="60"/>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J20" i="54"/>
  <c r="G20" i="54"/>
  <c r="F20" i="54"/>
  <c r="I20" i="54"/>
  <c r="K18" i="54"/>
  <c r="H99" i="68" s="1"/>
  <c r="H18" i="54"/>
  <c r="D18" i="54"/>
  <c r="K16" i="54"/>
  <c r="H16" i="54"/>
  <c r="E97" i="68" s="1"/>
  <c r="D16" i="54"/>
  <c r="BJ14" i="54"/>
  <c r="BG14" i="54"/>
  <c r="E95" i="68" s="1"/>
  <c r="BD14" i="54"/>
  <c r="H94" i="68" s="1"/>
  <c r="BA14" i="54"/>
  <c r="AX14" i="54"/>
  <c r="H93" i="68" s="1"/>
  <c r="AU14" i="54"/>
  <c r="E93" i="68" s="1"/>
  <c r="AR14" i="54"/>
  <c r="H92" i="68" s="1"/>
  <c r="AO14" i="54"/>
  <c r="AL14" i="54"/>
  <c r="AK14" i="54"/>
  <c r="AH14" i="54"/>
  <c r="AE14" i="54"/>
  <c r="H90" i="68" s="1"/>
  <c r="AB14" i="54"/>
  <c r="E90" i="68" s="1"/>
  <c r="Y14" i="54"/>
  <c r="V14" i="54"/>
  <c r="E89" i="68" s="1"/>
  <c r="S14" i="54"/>
  <c r="G88" i="68"/>
  <c r="F88" i="68"/>
  <c r="D88" i="68"/>
  <c r="C88" i="68"/>
  <c r="BJ13" i="54"/>
  <c r="BG13" i="54"/>
  <c r="BD13" i="54"/>
  <c r="H85" i="68" s="1"/>
  <c r="BA13" i="54"/>
  <c r="E85" i="68" s="1"/>
  <c r="AX13" i="54"/>
  <c r="AU13" i="54"/>
  <c r="AR13" i="54"/>
  <c r="H83" i="68" s="1"/>
  <c r="AO13" i="54"/>
  <c r="E83" i="68" s="1"/>
  <c r="AL13" i="54"/>
  <c r="AK13" i="54"/>
  <c r="AH13" i="54"/>
  <c r="AE13" i="54"/>
  <c r="AB13" i="54"/>
  <c r="E81" i="68" s="1"/>
  <c r="Y13" i="54"/>
  <c r="H80" i="68" s="1"/>
  <c r="V13" i="54"/>
  <c r="S13" i="54"/>
  <c r="G79" i="68"/>
  <c r="F79" i="68"/>
  <c r="D79" i="68"/>
  <c r="C79" i="68"/>
  <c r="BJ12" i="54"/>
  <c r="H77" i="68" s="1"/>
  <c r="BG12" i="54"/>
  <c r="E77" i="68" s="1"/>
  <c r="BD12" i="54"/>
  <c r="H76" i="68" s="1"/>
  <c r="BA12" i="54"/>
  <c r="AX12" i="54"/>
  <c r="AU12" i="54"/>
  <c r="AR12" i="54"/>
  <c r="H74" i="68" s="1"/>
  <c r="AO12" i="54"/>
  <c r="E74" i="68" s="1"/>
  <c r="AL12" i="54"/>
  <c r="AK12" i="54"/>
  <c r="AH12" i="54"/>
  <c r="E73" i="68" s="1"/>
  <c r="AE12" i="54"/>
  <c r="H72" i="68" s="1"/>
  <c r="AB12" i="54"/>
  <c r="E72" i="68" s="1"/>
  <c r="Y12" i="54"/>
  <c r="V12" i="54"/>
  <c r="E71" i="68" s="1"/>
  <c r="S12" i="54"/>
  <c r="D70" i="68"/>
  <c r="C70" i="68"/>
  <c r="C3" i="54"/>
  <c r="B2" i="54"/>
  <c r="C3" i="66"/>
  <c r="B2" i="66"/>
  <c r="BH31" i="47"/>
  <c r="BG31" i="47"/>
  <c r="BH23" i="47"/>
  <c r="BH24" i="47" s="1"/>
  <c r="BG23" i="47"/>
  <c r="BH16" i="47"/>
  <c r="BG16" i="47"/>
  <c r="F8" i="47"/>
  <c r="G8" i="47" s="1"/>
  <c r="H8" i="47" s="1"/>
  <c r="I8" i="47" s="1"/>
  <c r="C3" i="47"/>
  <c r="B2" i="47"/>
  <c r="G35" i="59"/>
  <c r="G34" i="59"/>
  <c r="G33" i="59"/>
  <c r="G32" i="59"/>
  <c r="G31" i="59"/>
  <c r="G30" i="59"/>
  <c r="G29" i="59"/>
  <c r="G28" i="59"/>
  <c r="G27" i="59"/>
  <c r="G26" i="59"/>
  <c r="G25" i="59"/>
  <c r="G24" i="59"/>
  <c r="G23" i="59"/>
  <c r="G22" i="59"/>
  <c r="G21" i="59"/>
  <c r="G20" i="59"/>
  <c r="G19" i="59"/>
  <c r="G18" i="59"/>
  <c r="G17" i="59"/>
  <c r="G16" i="59"/>
  <c r="G15" i="59"/>
  <c r="G14" i="59"/>
  <c r="G13" i="59"/>
  <c r="G12" i="59"/>
  <c r="G11" i="59"/>
  <c r="C3" i="59"/>
  <c r="B2" i="59"/>
  <c r="K83" i="34"/>
  <c r="F83" i="34"/>
  <c r="K82" i="34"/>
  <c r="F82" i="34"/>
  <c r="D95" i="6"/>
  <c r="D91" i="6"/>
  <c r="F81" i="34"/>
  <c r="F79" i="34"/>
  <c r="F78" i="34"/>
  <c r="F77" i="34"/>
  <c r="F76" i="34"/>
  <c r="F75" i="34"/>
  <c r="F74" i="34"/>
  <c r="F73" i="34"/>
  <c r="F72" i="34"/>
  <c r="F71" i="34"/>
  <c r="F70" i="34"/>
  <c r="F69" i="34"/>
  <c r="F68" i="34"/>
  <c r="F67" i="34"/>
  <c r="F66" i="34"/>
  <c r="F65" i="34"/>
  <c r="F64" i="34"/>
  <c r="F63" i="34"/>
  <c r="F62" i="34"/>
  <c r="F61" i="34"/>
  <c r="F60" i="34"/>
  <c r="G53" i="34"/>
  <c r="L52" i="34"/>
  <c r="O52" i="34" s="1"/>
  <c r="L51" i="34"/>
  <c r="O51" i="34" s="1"/>
  <c r="L50" i="34"/>
  <c r="O50" i="34" s="1"/>
  <c r="L49" i="34"/>
  <c r="O49" i="34" s="1"/>
  <c r="L48" i="34"/>
  <c r="O48" i="34" s="1"/>
  <c r="L47" i="34"/>
  <c r="O47" i="34" s="1"/>
  <c r="L46" i="34"/>
  <c r="O46" i="34" s="1"/>
  <c r="O45" i="34"/>
  <c r="L45" i="34"/>
  <c r="L44" i="34"/>
  <c r="O44" i="34" s="1"/>
  <c r="L43" i="34"/>
  <c r="O43" i="34" s="1"/>
  <c r="L42" i="34"/>
  <c r="O42" i="34" s="1"/>
  <c r="L41" i="34"/>
  <c r="O41" i="34" s="1"/>
  <c r="L40" i="34"/>
  <c r="O40" i="34" s="1"/>
  <c r="L39" i="34"/>
  <c r="O39" i="34" s="1"/>
  <c r="L38" i="34"/>
  <c r="O38" i="34" s="1"/>
  <c r="L37" i="34"/>
  <c r="O37" i="34" s="1"/>
  <c r="L36" i="34"/>
  <c r="O36" i="34" s="1"/>
  <c r="L35" i="34"/>
  <c r="O35" i="34" s="1"/>
  <c r="L34" i="34"/>
  <c r="O34" i="34" s="1"/>
  <c r="L33" i="34"/>
  <c r="O33" i="34" s="1"/>
  <c r="L32" i="34"/>
  <c r="O32" i="34" s="1"/>
  <c r="L31" i="34"/>
  <c r="O31" i="34" s="1"/>
  <c r="L30" i="34"/>
  <c r="O30" i="34" s="1"/>
  <c r="L29" i="34"/>
  <c r="O29" i="34" s="1"/>
  <c r="L28" i="34"/>
  <c r="O28" i="34" s="1"/>
  <c r="L27" i="34"/>
  <c r="O27" i="34" s="1"/>
  <c r="L26" i="34"/>
  <c r="O26" i="34" s="1"/>
  <c r="L25" i="34"/>
  <c r="O25" i="34" s="1"/>
  <c r="L24" i="34"/>
  <c r="O24" i="34" s="1"/>
  <c r="L23" i="34"/>
  <c r="O23" i="34" s="1"/>
  <c r="L22" i="34"/>
  <c r="O22" i="34" s="1"/>
  <c r="L21" i="34"/>
  <c r="O21" i="34" s="1"/>
  <c r="L20" i="34"/>
  <c r="O20" i="34" s="1"/>
  <c r="L19" i="34"/>
  <c r="O19" i="34" s="1"/>
  <c r="C3" i="34"/>
  <c r="B2" i="34"/>
  <c r="C3" i="63"/>
  <c r="B2" i="63"/>
  <c r="D33" i="55"/>
  <c r="C33" i="55"/>
  <c r="D27" i="55"/>
  <c r="C27" i="55"/>
  <c r="D21" i="55"/>
  <c r="E18" i="34" s="1"/>
  <c r="C21" i="55"/>
  <c r="D17" i="55"/>
  <c r="E17" i="34" s="1"/>
  <c r="D16" i="55"/>
  <c r="E16" i="34" s="1"/>
  <c r="C16" i="55"/>
  <c r="D15" i="55"/>
  <c r="E15" i="34" s="1"/>
  <c r="C15" i="55"/>
  <c r="D14" i="55"/>
  <c r="E14" i="34" s="1"/>
  <c r="C14" i="55"/>
  <c r="D13" i="55"/>
  <c r="E13" i="34" s="1"/>
  <c r="C13" i="55"/>
  <c r="D12" i="55"/>
  <c r="E12" i="34" s="1"/>
  <c r="C12" i="55"/>
  <c r="D11" i="55"/>
  <c r="E11" i="34" s="1"/>
  <c r="C11" i="55"/>
  <c r="D10" i="55"/>
  <c r="E10" i="34" s="1"/>
  <c r="C10" i="55"/>
  <c r="D9" i="55"/>
  <c r="E9" i="34" s="1"/>
  <c r="C9" i="55"/>
  <c r="C3" i="55"/>
  <c r="B2" i="55"/>
  <c r="D35" i="68"/>
  <c r="D34" i="68"/>
  <c r="D33" i="68"/>
  <c r="D93" i="6"/>
  <c r="D29" i="68"/>
  <c r="D76" i="6"/>
  <c r="C3" i="6"/>
  <c r="B2" i="6"/>
  <c r="I35" i="16"/>
  <c r="H35" i="16"/>
  <c r="I34" i="16"/>
  <c r="H34" i="16"/>
  <c r="I33" i="16"/>
  <c r="H33" i="16"/>
  <c r="I32" i="16"/>
  <c r="H32" i="16"/>
  <c r="I31" i="16"/>
  <c r="H31" i="16"/>
  <c r="I30" i="16"/>
  <c r="H30" i="16"/>
  <c r="I29" i="16"/>
  <c r="H29" i="16"/>
  <c r="I28" i="16"/>
  <c r="H28" i="16"/>
  <c r="I27" i="16"/>
  <c r="H27" i="16"/>
  <c r="I26" i="16"/>
  <c r="H26" i="16"/>
  <c r="I25" i="16"/>
  <c r="H25" i="16"/>
  <c r="I24" i="16"/>
  <c r="H24" i="16"/>
  <c r="I23" i="16"/>
  <c r="H23" i="16"/>
  <c r="I22" i="16"/>
  <c r="I21" i="16"/>
  <c r="F17" i="16"/>
  <c r="F36" i="16" s="1"/>
  <c r="I16" i="16"/>
  <c r="I15" i="16"/>
  <c r="E38" i="5" s="1"/>
  <c r="H15" i="16"/>
  <c r="D38" i="5" s="1"/>
  <c r="I14" i="16"/>
  <c r="E37" i="5" s="1"/>
  <c r="H14" i="16"/>
  <c r="D37" i="5" s="1"/>
  <c r="I13" i="16"/>
  <c r="E36" i="5" s="1"/>
  <c r="H13" i="16"/>
  <c r="D36" i="5" s="1"/>
  <c r="I11" i="16"/>
  <c r="H11" i="16"/>
  <c r="D34" i="5" s="1"/>
  <c r="I10" i="16"/>
  <c r="E33" i="5" s="1"/>
  <c r="H10" i="16"/>
  <c r="I9" i="16"/>
  <c r="H9" i="16"/>
  <c r="C3" i="16"/>
  <c r="B2" i="16"/>
  <c r="E36" i="45"/>
  <c r="D36" i="45"/>
  <c r="H35" i="45"/>
  <c r="G35" i="45"/>
  <c r="H34" i="45"/>
  <c r="G34" i="45"/>
  <c r="H33" i="45"/>
  <c r="G33" i="45"/>
  <c r="H32" i="45"/>
  <c r="G32" i="45"/>
  <c r="H31" i="45"/>
  <c r="G31" i="45"/>
  <c r="H30" i="45"/>
  <c r="G30" i="45"/>
  <c r="H29" i="45"/>
  <c r="G29" i="45"/>
  <c r="H28" i="45"/>
  <c r="G28" i="45"/>
  <c r="H27" i="45"/>
  <c r="G27" i="45"/>
  <c r="H26" i="45"/>
  <c r="G26" i="45"/>
  <c r="H25" i="45"/>
  <c r="G25" i="45"/>
  <c r="H24" i="45"/>
  <c r="G24" i="45"/>
  <c r="H23" i="45"/>
  <c r="G23" i="45"/>
  <c r="H22" i="45"/>
  <c r="G22" i="45"/>
  <c r="H21" i="45"/>
  <c r="G21" i="45"/>
  <c r="H20" i="45"/>
  <c r="G20" i="45"/>
  <c r="H19" i="45"/>
  <c r="G19" i="45"/>
  <c r="H18" i="45"/>
  <c r="G18" i="45"/>
  <c r="H17" i="45"/>
  <c r="G17" i="45"/>
  <c r="H16" i="45"/>
  <c r="G16" i="45"/>
  <c r="H15" i="45"/>
  <c r="G15" i="45"/>
  <c r="H14" i="45"/>
  <c r="G14" i="45"/>
  <c r="H13" i="45"/>
  <c r="G13" i="45"/>
  <c r="H12" i="45"/>
  <c r="G12" i="45"/>
  <c r="H11" i="45"/>
  <c r="G11" i="45"/>
  <c r="H10" i="45"/>
  <c r="G10" i="45"/>
  <c r="H9" i="45"/>
  <c r="G9" i="45"/>
  <c r="C3" i="45"/>
  <c r="B2" i="45"/>
  <c r="D27" i="57"/>
  <c r="D13" i="5" s="1"/>
  <c r="F13" i="5" s="1"/>
  <c r="D15" i="57"/>
  <c r="E12" i="5" s="1"/>
  <c r="E14" i="57"/>
  <c r="E13" i="57"/>
  <c r="E12" i="57"/>
  <c r="E11" i="57"/>
  <c r="E10" i="57"/>
  <c r="C3" i="57"/>
  <c r="B2" i="57"/>
  <c r="C3" i="56"/>
  <c r="B2" i="56"/>
  <c r="E39" i="5"/>
  <c r="E34" i="5"/>
  <c r="D33" i="5"/>
  <c r="E32" i="5"/>
  <c r="D32" i="5"/>
  <c r="H19" i="5"/>
  <c r="G19" i="5"/>
  <c r="C3" i="5"/>
  <c r="B2" i="5"/>
  <c r="C3" i="52"/>
  <c r="B2" i="52"/>
  <c r="C3" i="44"/>
  <c r="B2" i="44"/>
  <c r="C100" i="68"/>
  <c r="G99" i="68"/>
  <c r="F99" i="68"/>
  <c r="E99" i="68"/>
  <c r="D99" i="68"/>
  <c r="C99" i="68"/>
  <c r="H97" i="68"/>
  <c r="G97" i="68"/>
  <c r="F97" i="68"/>
  <c r="D97" i="68"/>
  <c r="C97" i="68"/>
  <c r="H95" i="68"/>
  <c r="G95" i="68"/>
  <c r="F95" i="68"/>
  <c r="D95" i="68"/>
  <c r="C95" i="68"/>
  <c r="G94" i="68"/>
  <c r="F94" i="68"/>
  <c r="E94" i="68"/>
  <c r="D94" i="68"/>
  <c r="C94" i="68"/>
  <c r="G93" i="68"/>
  <c r="F93" i="68"/>
  <c r="D93" i="68"/>
  <c r="C93" i="68"/>
  <c r="G92" i="68"/>
  <c r="F92" i="68"/>
  <c r="E92" i="68"/>
  <c r="D92" i="68"/>
  <c r="C92" i="68"/>
  <c r="H91" i="68"/>
  <c r="G91" i="68"/>
  <c r="F91" i="68"/>
  <c r="E91" i="68"/>
  <c r="D91" i="68"/>
  <c r="C91" i="68"/>
  <c r="G90" i="68"/>
  <c r="F90" i="68"/>
  <c r="D90" i="68"/>
  <c r="C90" i="68"/>
  <c r="H89" i="68"/>
  <c r="G89" i="68"/>
  <c r="F89" i="68"/>
  <c r="D89" i="68"/>
  <c r="C89" i="68"/>
  <c r="H86" i="68"/>
  <c r="G86" i="68"/>
  <c r="F86" i="68"/>
  <c r="E86" i="68"/>
  <c r="D86" i="68"/>
  <c r="C86" i="68"/>
  <c r="G85" i="68"/>
  <c r="F85" i="68"/>
  <c r="D85" i="68"/>
  <c r="C85" i="68"/>
  <c r="H84" i="68"/>
  <c r="G84" i="68"/>
  <c r="F84" i="68"/>
  <c r="E84" i="68"/>
  <c r="D84" i="68"/>
  <c r="C84" i="68"/>
  <c r="G83" i="68"/>
  <c r="F83" i="68"/>
  <c r="D83" i="68"/>
  <c r="C83" i="68"/>
  <c r="H82" i="68"/>
  <c r="G82" i="68"/>
  <c r="F82" i="68"/>
  <c r="E82" i="68"/>
  <c r="D82" i="68"/>
  <c r="C82" i="68"/>
  <c r="H81" i="68"/>
  <c r="G81" i="68"/>
  <c r="F81" i="68"/>
  <c r="D81" i="68"/>
  <c r="C81" i="68"/>
  <c r="G80" i="68"/>
  <c r="F80" i="68"/>
  <c r="E80" i="68"/>
  <c r="D80" i="68"/>
  <c r="C80" i="68"/>
  <c r="G77" i="68"/>
  <c r="F77" i="68"/>
  <c r="D77" i="68"/>
  <c r="C77" i="68"/>
  <c r="G76" i="68"/>
  <c r="F76" i="68"/>
  <c r="E76" i="68"/>
  <c r="D76" i="68"/>
  <c r="C76" i="68"/>
  <c r="H75" i="68"/>
  <c r="G75" i="68"/>
  <c r="F75" i="68"/>
  <c r="E75" i="68"/>
  <c r="D75" i="68"/>
  <c r="C75" i="68"/>
  <c r="G74" i="68"/>
  <c r="F74" i="68"/>
  <c r="D74" i="68"/>
  <c r="C74" i="68"/>
  <c r="H73" i="68"/>
  <c r="G73" i="68"/>
  <c r="F73" i="68"/>
  <c r="D73" i="68"/>
  <c r="C73" i="68"/>
  <c r="G72" i="68"/>
  <c r="F72" i="68"/>
  <c r="D72" i="68"/>
  <c r="C72" i="68"/>
  <c r="H71" i="68"/>
  <c r="G71" i="68"/>
  <c r="F71" i="68"/>
  <c r="D71" i="68"/>
  <c r="C71" i="68"/>
  <c r="F70" i="68"/>
  <c r="G57" i="68"/>
  <c r="F57" i="68" s="1"/>
  <c r="E57" i="68" s="1"/>
  <c r="D41" i="68"/>
  <c r="C3" i="68"/>
  <c r="B2" i="68"/>
  <c r="AL20" i="54" l="1"/>
  <c r="D74" i="6"/>
  <c r="H36" i="45"/>
  <c r="E18" i="5" s="1"/>
  <c r="E19" i="5" s="1"/>
  <c r="D10" i="68" s="1"/>
  <c r="G36" i="45"/>
  <c r="D18" i="5" s="1"/>
  <c r="BG32" i="47"/>
  <c r="BG24" i="47"/>
  <c r="BH32" i="47"/>
  <c r="C33" i="68"/>
  <c r="I37" i="5"/>
  <c r="I18" i="56"/>
  <c r="I40" i="5"/>
  <c r="I12" i="56"/>
  <c r="I20" i="56"/>
  <c r="D92" i="6"/>
  <c r="O31" i="47"/>
  <c r="I14" i="56"/>
  <c r="Y31" i="47"/>
  <c r="AK31" i="47"/>
  <c r="AW31" i="47"/>
  <c r="AA31" i="47"/>
  <c r="AM31" i="47"/>
  <c r="AY31" i="47"/>
  <c r="I28" i="5"/>
  <c r="I15" i="56"/>
  <c r="I12" i="5"/>
  <c r="I17" i="56"/>
  <c r="I33" i="5"/>
  <c r="K16" i="47"/>
  <c r="AI16" i="47"/>
  <c r="H23" i="47"/>
  <c r="T23" i="47"/>
  <c r="AF23" i="47"/>
  <c r="AR23" i="47"/>
  <c r="BD23" i="47"/>
  <c r="O23" i="47"/>
  <c r="AA23" i="47"/>
  <c r="AM23" i="47"/>
  <c r="AI23" i="47"/>
  <c r="N16" i="47"/>
  <c r="Z16" i="47"/>
  <c r="AL16" i="47"/>
  <c r="AX16" i="47"/>
  <c r="K23" i="47"/>
  <c r="W23" i="47"/>
  <c r="AU23" i="47"/>
  <c r="L23" i="47"/>
  <c r="X23" i="47"/>
  <c r="AJ23" i="47"/>
  <c r="AV23" i="47"/>
  <c r="D86" i="6"/>
  <c r="AO23" i="47"/>
  <c r="BA23" i="47"/>
  <c r="L31" i="47"/>
  <c r="X31" i="47"/>
  <c r="AJ31" i="47"/>
  <c r="AV31" i="47"/>
  <c r="S31" i="47"/>
  <c r="AE31" i="47"/>
  <c r="AQ31" i="47"/>
  <c r="BC31" i="47"/>
  <c r="W16" i="47"/>
  <c r="Q23" i="47"/>
  <c r="AC23" i="47"/>
  <c r="AC24" i="47" s="1"/>
  <c r="Q16" i="47"/>
  <c r="AC16" i="47"/>
  <c r="AO16" i="47"/>
  <c r="BA16" i="47"/>
  <c r="F36" i="5"/>
  <c r="D19" i="54"/>
  <c r="D19" i="5"/>
  <c r="C10" i="68" s="1"/>
  <c r="AU16" i="47"/>
  <c r="I23" i="47"/>
  <c r="U23" i="47"/>
  <c r="AG23" i="47"/>
  <c r="AS23" i="47"/>
  <c r="BE23" i="47"/>
  <c r="G31" i="47"/>
  <c r="L16" i="47"/>
  <c r="X16" i="47"/>
  <c r="AJ16" i="47"/>
  <c r="AV16" i="47"/>
  <c r="J23" i="47"/>
  <c r="V23" i="47"/>
  <c r="AH23" i="47"/>
  <c r="AT23" i="47"/>
  <c r="D57" i="68"/>
  <c r="L85" i="34"/>
  <c r="N83" i="34"/>
  <c r="M16" i="47"/>
  <c r="Y16" i="47"/>
  <c r="AK16" i="47"/>
  <c r="AW16" i="47"/>
  <c r="O13" i="54"/>
  <c r="E79" i="68" s="1"/>
  <c r="I14" i="5"/>
  <c r="I23" i="5"/>
  <c r="K81" i="34"/>
  <c r="J8" i="47"/>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M23" i="47"/>
  <c r="Y23" i="47"/>
  <c r="AK23" i="47"/>
  <c r="AK24" i="47" s="1"/>
  <c r="AW23" i="47"/>
  <c r="K31" i="47"/>
  <c r="W31" i="47"/>
  <c r="AI31" i="47"/>
  <c r="AU31" i="47"/>
  <c r="P16" i="47"/>
  <c r="AB16" i="47"/>
  <c r="AN16" i="47"/>
  <c r="AZ16" i="47"/>
  <c r="AY23" i="47"/>
  <c r="M31" i="47"/>
  <c r="I15" i="5"/>
  <c r="N31" i="47"/>
  <c r="Z31" i="47"/>
  <c r="AL31" i="47"/>
  <c r="AX31" i="47"/>
  <c r="E89" i="6"/>
  <c r="P31" i="47"/>
  <c r="AB31" i="47"/>
  <c r="AN31" i="47"/>
  <c r="AZ31" i="47"/>
  <c r="S20" i="54"/>
  <c r="N82" i="34"/>
  <c r="H16" i="47"/>
  <c r="T16" i="47"/>
  <c r="AF16" i="47"/>
  <c r="AR16" i="47"/>
  <c r="BD16" i="47"/>
  <c r="O16" i="47"/>
  <c r="AA16" i="47"/>
  <c r="AM16" i="47"/>
  <c r="AY16" i="47"/>
  <c r="P23" i="47"/>
  <c r="AB23" i="47"/>
  <c r="AN23" i="47"/>
  <c r="AZ23" i="47"/>
  <c r="I32" i="5"/>
  <c r="D85" i="6"/>
  <c r="I16" i="47"/>
  <c r="U16" i="47"/>
  <c r="AG16" i="47"/>
  <c r="AS16" i="47"/>
  <c r="BE16" i="47"/>
  <c r="H31" i="47"/>
  <c r="T31" i="47"/>
  <c r="AF31" i="47"/>
  <c r="AR31" i="47"/>
  <c r="BD31" i="47"/>
  <c r="I13" i="5"/>
  <c r="I36" i="5"/>
  <c r="I39" i="5"/>
  <c r="J16" i="47"/>
  <c r="V16" i="47"/>
  <c r="AH16" i="47"/>
  <c r="AT16" i="47"/>
  <c r="R23" i="47"/>
  <c r="AD23" i="47"/>
  <c r="AP23" i="47"/>
  <c r="BB23" i="47"/>
  <c r="I31" i="47"/>
  <c r="U31" i="47"/>
  <c r="AG31" i="47"/>
  <c r="AS31" i="47"/>
  <c r="BE31" i="47"/>
  <c r="G23" i="47"/>
  <c r="S23" i="47"/>
  <c r="AE23" i="47"/>
  <c r="AQ23" i="47"/>
  <c r="BC23" i="47"/>
  <c r="J31" i="47"/>
  <c r="V31" i="47"/>
  <c r="AH31" i="47"/>
  <c r="AT31" i="47"/>
  <c r="F16" i="47"/>
  <c r="R16" i="47"/>
  <c r="AD16" i="47"/>
  <c r="AP16" i="47"/>
  <c r="BB16" i="47"/>
  <c r="N23" i="47"/>
  <c r="Z23" i="47"/>
  <c r="AL23" i="47"/>
  <c r="AX23" i="47"/>
  <c r="AX24" i="47" s="1"/>
  <c r="Q31" i="47"/>
  <c r="AC31" i="47"/>
  <c r="AO31" i="47"/>
  <c r="BA31" i="47"/>
  <c r="I24" i="5"/>
  <c r="I35" i="5"/>
  <c r="I38" i="5"/>
  <c r="G16" i="47"/>
  <c r="S16" i="47"/>
  <c r="AE16" i="47"/>
  <c r="AQ16" i="47"/>
  <c r="BC16" i="47"/>
  <c r="F31" i="47"/>
  <c r="R31" i="47"/>
  <c r="AD31" i="47"/>
  <c r="AP31" i="47"/>
  <c r="BB31" i="47"/>
  <c r="I25" i="5"/>
  <c r="I16" i="56"/>
  <c r="E58" i="6"/>
  <c r="M53" i="34"/>
  <c r="I26" i="5"/>
  <c r="E44" i="6"/>
  <c r="D23" i="68" s="1"/>
  <c r="I13" i="56"/>
  <c r="E79" i="6"/>
  <c r="D28" i="68" s="1"/>
  <c r="I27" i="5"/>
  <c r="E30" i="6"/>
  <c r="E65" i="6"/>
  <c r="D26" i="68" s="1"/>
  <c r="E96" i="6"/>
  <c r="D32" i="68" s="1"/>
  <c r="D84" i="6"/>
  <c r="G30" i="5"/>
  <c r="E51" i="6"/>
  <c r="D24" i="68" s="1"/>
  <c r="H30" i="5"/>
  <c r="G21" i="56"/>
  <c r="G11" i="5" s="1"/>
  <c r="E13" i="6"/>
  <c r="E16" i="6" s="1"/>
  <c r="I29" i="5"/>
  <c r="H21" i="56"/>
  <c r="H11" i="5" s="1"/>
  <c r="H16" i="5" s="1"/>
  <c r="H20" i="5" s="1"/>
  <c r="E37" i="6"/>
  <c r="F32" i="5"/>
  <c r="I34" i="5"/>
  <c r="I19" i="56"/>
  <c r="E23" i="6"/>
  <c r="E72" i="6"/>
  <c r="D27" i="68" s="1"/>
  <c r="D31" i="68"/>
  <c r="I18" i="5"/>
  <c r="I19" i="5" s="1"/>
  <c r="I22" i="5"/>
  <c r="I85" i="34"/>
  <c r="F23" i="47"/>
  <c r="K63" i="34"/>
  <c r="K67" i="34"/>
  <c r="K71" i="34"/>
  <c r="K75" i="34"/>
  <c r="K79" i="34"/>
  <c r="O12" i="54"/>
  <c r="E70" i="68" s="1"/>
  <c r="I11" i="56"/>
  <c r="K61" i="34"/>
  <c r="M61" i="34" s="1"/>
  <c r="N61" i="34" s="1"/>
  <c r="K65" i="34"/>
  <c r="K69" i="34"/>
  <c r="K73" i="34"/>
  <c r="K77" i="34"/>
  <c r="N20" i="54"/>
  <c r="P20" i="54"/>
  <c r="Q20" i="54"/>
  <c r="K62" i="34"/>
  <c r="M62" i="34" s="1"/>
  <c r="N62" i="34" s="1"/>
  <c r="K64" i="34"/>
  <c r="K66" i="34"/>
  <c r="K68" i="34"/>
  <c r="K70" i="34"/>
  <c r="K72" i="34"/>
  <c r="K74" i="34"/>
  <c r="K76" i="34"/>
  <c r="K78" i="34"/>
  <c r="O14" i="54"/>
  <c r="E88" i="68" s="1"/>
  <c r="F100" i="68"/>
  <c r="R12" i="54"/>
  <c r="H70" i="68" s="1"/>
  <c r="R13" i="54"/>
  <c r="H79" i="68" s="1"/>
  <c r="R14" i="54"/>
  <c r="H88" i="68" s="1"/>
  <c r="G70" i="68"/>
  <c r="L12" i="54"/>
  <c r="L13" i="54"/>
  <c r="D13" i="54" s="1"/>
  <c r="L14" i="54"/>
  <c r="D14" i="54" s="1"/>
  <c r="M20" i="54"/>
  <c r="F37" i="5"/>
  <c r="F33" i="5"/>
  <c r="F38" i="5"/>
  <c r="F34" i="5"/>
  <c r="K60" i="34"/>
  <c r="G85" i="34"/>
  <c r="D88" i="6"/>
  <c r="C35" i="68"/>
  <c r="AW24" i="47" l="1"/>
  <c r="AW32" i="47"/>
  <c r="AO32" i="47"/>
  <c r="AO24" i="47"/>
  <c r="V24" i="47"/>
  <c r="O24" i="47"/>
  <c r="D11" i="6"/>
  <c r="F16" i="56"/>
  <c r="T24" i="47"/>
  <c r="F18" i="5"/>
  <c r="F19" i="5" s="1"/>
  <c r="D25" i="68"/>
  <c r="D22" i="68"/>
  <c r="D21" i="68"/>
  <c r="D20" i="68"/>
  <c r="R32" i="47"/>
  <c r="AB24" i="47"/>
  <c r="N78" i="34"/>
  <c r="N81" i="34"/>
  <c r="N74" i="34"/>
  <c r="N76" i="34"/>
  <c r="N72" i="34"/>
  <c r="N77" i="34"/>
  <c r="N75" i="34"/>
  <c r="N73" i="34"/>
  <c r="N68" i="34"/>
  <c r="N69" i="34"/>
  <c r="N67" i="34"/>
  <c r="N66" i="34"/>
  <c r="N65" i="34"/>
  <c r="N63" i="34"/>
  <c r="N64" i="34"/>
  <c r="N71" i="34"/>
  <c r="U24" i="47"/>
  <c r="H24" i="47"/>
  <c r="M24" i="47"/>
  <c r="M32" i="47"/>
  <c r="O32" i="47"/>
  <c r="AQ32" i="47"/>
  <c r="X32" i="47"/>
  <c r="D63" i="68"/>
  <c r="AH24" i="47"/>
  <c r="AA24" i="47"/>
  <c r="P32" i="47"/>
  <c r="W32" i="47"/>
  <c r="U32" i="47"/>
  <c r="AS24" i="47"/>
  <c r="N32" i="47"/>
  <c r="N24" i="47"/>
  <c r="P24" i="47"/>
  <c r="AJ24" i="47"/>
  <c r="AM24" i="47"/>
  <c r="Y32" i="47"/>
  <c r="AI24" i="47"/>
  <c r="H32" i="47"/>
  <c r="AY24" i="47"/>
  <c r="AZ32" i="47"/>
  <c r="AC32" i="47"/>
  <c r="AN32" i="47"/>
  <c r="AG24" i="47"/>
  <c r="AF24" i="47"/>
  <c r="AL32" i="47"/>
  <c r="AN24" i="47"/>
  <c r="Q24" i="47"/>
  <c r="AA32" i="47"/>
  <c r="BD32" i="47"/>
  <c r="F58" i="68"/>
  <c r="V32" i="47"/>
  <c r="AI32" i="47"/>
  <c r="L24" i="47"/>
  <c r="BD24" i="47"/>
  <c r="AJ32" i="47"/>
  <c r="X24" i="47"/>
  <c r="I32" i="47"/>
  <c r="AR24" i="47"/>
  <c r="L32" i="47"/>
  <c r="Z32" i="47"/>
  <c r="BE32" i="47"/>
  <c r="AY32" i="47"/>
  <c r="AS32" i="47"/>
  <c r="AZ24" i="47"/>
  <c r="E59" i="68"/>
  <c r="AF32" i="47"/>
  <c r="AK32" i="47"/>
  <c r="Y24" i="47"/>
  <c r="AP24" i="47"/>
  <c r="G32" i="47"/>
  <c r="AT24" i="47"/>
  <c r="AM32" i="47"/>
  <c r="AV32" i="47"/>
  <c r="AH32" i="47"/>
  <c r="K32" i="47"/>
  <c r="AU24" i="47"/>
  <c r="R24" i="47"/>
  <c r="BE24" i="47"/>
  <c r="AQ24" i="47"/>
  <c r="BB24" i="47"/>
  <c r="E63" i="68"/>
  <c r="I24" i="47"/>
  <c r="E61" i="68"/>
  <c r="J24" i="47"/>
  <c r="F61" i="68"/>
  <c r="T32" i="47"/>
  <c r="Q32" i="47"/>
  <c r="F60" i="68"/>
  <c r="F59" i="68"/>
  <c r="F62" i="68"/>
  <c r="E60" i="68"/>
  <c r="AX32" i="47"/>
  <c r="E58" i="68"/>
  <c r="I11" i="5"/>
  <c r="I16" i="5" s="1"/>
  <c r="I20" i="5" s="1"/>
  <c r="G16" i="5"/>
  <c r="G20" i="5" s="1"/>
  <c r="I41" i="5"/>
  <c r="AT32" i="47"/>
  <c r="AD32" i="47"/>
  <c r="E81" i="6"/>
  <c r="G24" i="47"/>
  <c r="S24" i="47"/>
  <c r="F63" i="68"/>
  <c r="AB32" i="47"/>
  <c r="AU32" i="47"/>
  <c r="AV24" i="47"/>
  <c r="F32" i="47"/>
  <c r="K24" i="47"/>
  <c r="AP32" i="47"/>
  <c r="S32" i="47"/>
  <c r="BA24" i="47"/>
  <c r="W24" i="47"/>
  <c r="AE32" i="47"/>
  <c r="BC32" i="47"/>
  <c r="BB32" i="47"/>
  <c r="AD24" i="47"/>
  <c r="AR32" i="47"/>
  <c r="BA32" i="47"/>
  <c r="AL24" i="47"/>
  <c r="AG32" i="47"/>
  <c r="Z24" i="47"/>
  <c r="E21" i="56"/>
  <c r="E11" i="5" s="1"/>
  <c r="E16" i="5" s="1"/>
  <c r="BC24" i="47"/>
  <c r="N70" i="34"/>
  <c r="D60" i="68"/>
  <c r="D58" i="68"/>
  <c r="D59" i="68"/>
  <c r="D62" i="68"/>
  <c r="D61" i="68"/>
  <c r="C57" i="68"/>
  <c r="E62" i="68"/>
  <c r="F13" i="56"/>
  <c r="AE24" i="47"/>
  <c r="E10" i="68"/>
  <c r="D94" i="6"/>
  <c r="I30" i="5"/>
  <c r="D19" i="68"/>
  <c r="J32" i="47"/>
  <c r="I21" i="56"/>
  <c r="E100" i="6"/>
  <c r="D36" i="68" s="1"/>
  <c r="F24" i="47"/>
  <c r="G33" i="47" s="1"/>
  <c r="L20" i="54"/>
  <c r="D12" i="54"/>
  <c r="D20" i="54" s="1"/>
  <c r="N79" i="34"/>
  <c r="M60" i="34"/>
  <c r="N60" i="34" l="1"/>
  <c r="I42" i="5"/>
  <c r="D33" i="6"/>
  <c r="D55" i="6"/>
  <c r="D20" i="6"/>
  <c r="D34" i="6"/>
  <c r="D48" i="6"/>
  <c r="D69" i="6"/>
  <c r="D41" i="6"/>
  <c r="F17" i="56"/>
  <c r="I43" i="5"/>
  <c r="D96" i="6"/>
  <c r="D30" i="68"/>
  <c r="F15" i="5"/>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F18" i="56"/>
  <c r="D9" i="68"/>
  <c r="E20" i="5"/>
  <c r="D11" i="68" s="1"/>
  <c r="F15" i="56"/>
  <c r="F19" i="56"/>
  <c r="E101" i="6"/>
  <c r="C58" i="68"/>
  <c r="C62" i="68"/>
  <c r="C61" i="68"/>
  <c r="C60" i="68"/>
  <c r="C59" i="68"/>
  <c r="C63" i="68"/>
  <c r="I18" i="16"/>
  <c r="H18" i="16"/>
  <c r="D87" i="6"/>
  <c r="D27" i="6" l="1"/>
  <c r="D62" i="6"/>
  <c r="F14" i="5"/>
  <c r="C32" i="68"/>
  <c r="D89" i="6"/>
  <c r="D37" i="68"/>
  <c r="D53" i="68"/>
  <c r="F12" i="56"/>
  <c r="F14" i="56"/>
  <c r="F20" i="56"/>
  <c r="D61" i="6"/>
  <c r="D40" i="6" l="1"/>
  <c r="C31" i="68"/>
  <c r="C15" i="57"/>
  <c r="D12" i="5" s="1"/>
  <c r="F12" i="5" s="1"/>
  <c r="E9" i="57"/>
  <c r="E15" i="57" s="1"/>
  <c r="D54" i="6"/>
  <c r="D19" i="6"/>
  <c r="D26" i="6" l="1"/>
  <c r="F11" i="56"/>
  <c r="F21" i="56" s="1"/>
  <c r="D21" i="56"/>
  <c r="D11" i="5" s="1"/>
  <c r="D12" i="6"/>
  <c r="J53" i="34"/>
  <c r="D68" i="6"/>
  <c r="D16" i="5" l="1"/>
  <c r="F11" i="5"/>
  <c r="D47" i="6"/>
  <c r="C9" i="68" l="1"/>
  <c r="D20" i="5"/>
  <c r="F16" i="5"/>
  <c r="D64" i="6" l="1"/>
  <c r="E9" i="68"/>
  <c r="F20" i="5"/>
  <c r="C108" i="68"/>
  <c r="C11" i="68"/>
  <c r="C109" i="68"/>
  <c r="D22" i="6" l="1"/>
  <c r="D71" i="6"/>
  <c r="D60" i="6"/>
  <c r="D53" i="6"/>
  <c r="D29" i="6"/>
  <c r="D43" i="6"/>
  <c r="D57" i="6"/>
  <c r="L9" i="34"/>
  <c r="E11" i="68"/>
  <c r="F23" i="5"/>
  <c r="F27" i="5"/>
  <c r="F28" i="5"/>
  <c r="F22" i="5"/>
  <c r="F26" i="5"/>
  <c r="F25" i="5"/>
  <c r="L15" i="34"/>
  <c r="D25" i="6"/>
  <c r="L11" i="34"/>
  <c r="H53" i="34"/>
  <c r="D10" i="6"/>
  <c r="D46" i="6"/>
  <c r="L16" i="34"/>
  <c r="D67" i="6"/>
  <c r="D18" i="6"/>
  <c r="L10" i="34"/>
  <c r="L17" i="34"/>
  <c r="D39" i="6"/>
  <c r="L13" i="34"/>
  <c r="D32" i="6"/>
  <c r="D36" i="6" l="1"/>
  <c r="D50" i="6"/>
  <c r="D15" i="6"/>
  <c r="D13" i="6"/>
  <c r="L14" i="34"/>
  <c r="L12" i="34"/>
  <c r="O17" i="34" l="1"/>
  <c r="D63" i="6"/>
  <c r="O12" i="34" l="1"/>
  <c r="D65" i="6"/>
  <c r="D35" i="6"/>
  <c r="C26" i="68" l="1"/>
  <c r="D37" i="6"/>
  <c r="D49" i="6"/>
  <c r="O14" i="34"/>
  <c r="O11" i="34"/>
  <c r="D28" i="6"/>
  <c r="D42" i="6"/>
  <c r="O13" i="34"/>
  <c r="D14" i="6"/>
  <c r="O9" i="34"/>
  <c r="D56" i="6"/>
  <c r="O15" i="34"/>
  <c r="D58" i="6" l="1"/>
  <c r="D51" i="6"/>
  <c r="D44" i="6"/>
  <c r="D30" i="6"/>
  <c r="D16" i="6"/>
  <c r="C22" i="68"/>
  <c r="D21" i="6"/>
  <c r="O10" i="34"/>
  <c r="C25" i="68" l="1"/>
  <c r="C24" i="68"/>
  <c r="C23" i="68"/>
  <c r="C19" i="68"/>
  <c r="C21" i="68"/>
  <c r="D23" i="6"/>
  <c r="D70" i="6"/>
  <c r="O16" i="34"/>
  <c r="C20" i="68" l="1"/>
  <c r="D72" i="6"/>
  <c r="C27" i="68" l="1"/>
  <c r="I12" i="16" l="1"/>
  <c r="E35" i="5" l="1"/>
  <c r="H12" i="16"/>
  <c r="D35" i="5" l="1"/>
  <c r="F35" i="5" l="1"/>
  <c r="G9" i="59" l="1"/>
  <c r="H21" i="16" l="1"/>
  <c r="K53" i="34" l="1"/>
  <c r="D78" i="6"/>
  <c r="E36" i="59"/>
  <c r="I53" i="34"/>
  <c r="L18" i="34"/>
  <c r="D75" i="6"/>
  <c r="L53" i="34" l="1"/>
  <c r="F29" i="5" l="1"/>
  <c r="J85" i="34" l="1"/>
  <c r="D16" i="64" l="1"/>
  <c r="D18" i="64" s="1"/>
  <c r="C18" i="64"/>
  <c r="E16" i="64"/>
  <c r="E18" i="64" s="1"/>
  <c r="K84" i="34" l="1"/>
  <c r="H85" i="34"/>
  <c r="G10" i="59"/>
  <c r="G36" i="59" s="1"/>
  <c r="M84" i="34" l="1"/>
  <c r="M85" i="34" s="1"/>
  <c r="D116" i="68" s="1"/>
  <c r="K85" i="34"/>
  <c r="N84" i="34" l="1"/>
  <c r="N85" i="34"/>
  <c r="H16" i="16"/>
  <c r="D39" i="5" s="1"/>
  <c r="F39" i="5" s="1"/>
  <c r="H22" i="16"/>
  <c r="I19" i="16" l="1"/>
  <c r="G20" i="16"/>
  <c r="H19" i="16"/>
  <c r="I20" i="16" l="1"/>
  <c r="I17" i="16" s="1"/>
  <c r="E17" i="16"/>
  <c r="E36" i="16" s="1"/>
  <c r="H20" i="16" l="1"/>
  <c r="E40" i="5"/>
  <c r="E41" i="5" s="1"/>
  <c r="I36" i="16"/>
  <c r="O18" i="34" l="1"/>
  <c r="O53" i="34" s="1"/>
  <c r="E30" i="5"/>
  <c r="D12" i="68" s="1"/>
  <c r="D13" i="68"/>
  <c r="C116" i="68"/>
  <c r="H17" i="16"/>
  <c r="F24" i="5" l="1"/>
  <c r="E42" i="5"/>
  <c r="D14" i="68" s="1"/>
  <c r="D77" i="6"/>
  <c r="N53" i="34"/>
  <c r="D115" i="68" s="1"/>
  <c r="H36" i="16"/>
  <c r="D40" i="5"/>
  <c r="D79" i="6" l="1"/>
  <c r="D30" i="5"/>
  <c r="C12" i="68" s="1"/>
  <c r="E43" i="5"/>
  <c r="D15" i="68" s="1"/>
  <c r="C115" i="68"/>
  <c r="F30" i="5"/>
  <c r="F40" i="5"/>
  <c r="F41" i="5" s="1"/>
  <c r="D41" i="5"/>
  <c r="C28" i="68" l="1"/>
  <c r="E12" i="68"/>
  <c r="C13" i="68"/>
  <c r="D42" i="5"/>
  <c r="E13" i="68"/>
  <c r="F42" i="5"/>
  <c r="F43" i="5" l="1"/>
  <c r="E14" i="68"/>
  <c r="C111" i="68"/>
  <c r="D43" i="5"/>
  <c r="C15" i="68" s="1"/>
  <c r="C14" i="68"/>
  <c r="C110" i="68"/>
  <c r="E15" i="68" l="1"/>
  <c r="C8" i="52"/>
  <c r="E10" i="47" l="1"/>
  <c r="E20" i="47" l="1"/>
  <c r="E18" i="47"/>
  <c r="D54" i="68" l="1"/>
  <c r="E12" i="47" l="1"/>
  <c r="E13" i="47"/>
  <c r="E14" i="47" l="1"/>
  <c r="E19" i="47"/>
  <c r="BF23" i="47"/>
  <c r="E23" i="47" s="1"/>
  <c r="C43" i="68" l="1"/>
  <c r="E22" i="47"/>
  <c r="E21" i="47"/>
  <c r="E15" i="47"/>
  <c r="E27" i="47" l="1"/>
  <c r="C47" i="68" s="1"/>
  <c r="G59" i="68"/>
  <c r="D47" i="68"/>
  <c r="E26" i="47" l="1"/>
  <c r="C46" i="68" s="1"/>
  <c r="G58" i="68"/>
  <c r="D46" i="68"/>
  <c r="E29" i="47" l="1"/>
  <c r="C49" i="68" s="1"/>
  <c r="G61" i="68"/>
  <c r="D49" i="68"/>
  <c r="E11" i="47" l="1"/>
  <c r="C39" i="47" s="1"/>
  <c r="BF16" i="47"/>
  <c r="BF24" i="47" l="1"/>
  <c r="E16" i="47"/>
  <c r="C42" i="68" l="1"/>
  <c r="E24" i="47"/>
  <c r="D106" i="68" l="1"/>
  <c r="C44" i="68"/>
  <c r="D105" i="68"/>
  <c r="E28" i="47"/>
  <c r="C48" i="68" s="1"/>
  <c r="D48" i="68"/>
  <c r="G60" i="68"/>
  <c r="E30" i="47" l="1"/>
  <c r="C50" i="68" s="1"/>
  <c r="G62" i="68"/>
  <c r="D50" i="68"/>
  <c r="BF31" i="47"/>
  <c r="D51" i="68" l="1"/>
  <c r="G63" i="68"/>
  <c r="E31" i="47"/>
  <c r="C51" i="68" s="1"/>
  <c r="BF32" i="47"/>
  <c r="BG33" i="47"/>
  <c r="BH33" i="47" s="1"/>
  <c r="E32" i="47" l="1"/>
  <c r="C52" i="68" s="1"/>
  <c r="D104" i="68" s="1"/>
  <c r="D52" i="68"/>
  <c r="C29" i="68" l="1"/>
  <c r="D81" i="6"/>
  <c r="C30" i="68" l="1"/>
  <c r="C34" i="68" l="1"/>
  <c r="D100" i="6"/>
  <c r="C36" i="68" l="1"/>
  <c r="D101" i="6"/>
  <c r="C105" i="68" l="1"/>
  <c r="C37" i="68"/>
  <c r="C104" i="68" s="1"/>
  <c r="C9" i="52"/>
  <c r="C106" i="68"/>
  <c r="C10" i="52" l="1"/>
  <c r="C38" i="68" s="1"/>
</calcChain>
</file>

<file path=xl/sharedStrings.xml><?xml version="1.0" encoding="utf-8"?>
<sst xmlns="http://schemas.openxmlformats.org/spreadsheetml/2006/main" count="1542" uniqueCount="740">
  <si>
    <t>Category</t>
  </si>
  <si>
    <t>Buildings</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</si>
  <si>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</si>
  <si>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</si>
  <si>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</si>
  <si>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</si>
  <si>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</si>
  <si>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</si>
  <si>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</si>
  <si>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</si>
  <si>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</si>
  <si>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</si>
  <si>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</si>
  <si>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</si>
  <si>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</si>
  <si>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</si>
  <si>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</si>
  <si>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</si>
  <si>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</si>
  <si>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</si>
  <si>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</si>
  <si>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</si>
  <si>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</si>
  <si>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</si>
  <si>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</si>
  <si>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</si>
  <si>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</si>
  <si>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</si>
  <si>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</si>
  <si>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</si>
  <si>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</si>
  <si>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</si>
  <si>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</si>
  <si>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</si>
  <si>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</si>
  <si>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</si>
  <si>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</si>
  <si>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</si>
  <si>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</si>
  <si>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</si>
  <si>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</si>
  <si>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</si>
  <si>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</si>
  <si>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</si>
  <si>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</si>
  <si>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</si>
  <si>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</si>
  <si>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</si>
  <si>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</si>
  <si>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</si>
  <si>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</si>
  <si>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</si>
  <si>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</si>
  <si>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</si>
  <si>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</si>
  <si>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</si>
  <si>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</si>
  <si>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</si>
  <si>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</si>
  <si>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</si>
  <si>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</si>
  <si>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</si>
  <si>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</si>
  <si>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</si>
  <si>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</si>
  <si>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</si>
  <si>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</si>
  <si>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</si>
  <si>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</si>
  <si>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</si>
  <si>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</si>
  <si>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</si>
  <si>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</si>
  <si>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</si>
  <si>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</si>
  <si>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</si>
  <si>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</si>
  <si>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</si>
  <si>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</si>
  <si>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</si>
  <si>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</si>
  <si>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</si>
  <si>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</si>
  <si>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</si>
  <si>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</si>
  <si>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</si>
  <si>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</si>
  <si>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</si>
  <si>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</si>
  <si>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</si>
  <si>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</si>
  <si>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</si>
  <si>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</si>
  <si>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</si>
  <si>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</si>
  <si>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</si>
  <si>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</si>
  <si>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</si>
  <si>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</si>
  <si>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</si>
  <si>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</si>
  <si>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</si>
  <si>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</si>
  <si>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</si>
  <si>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</si>
  <si>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</si>
  <si>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</si>
  <si>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</si>
  <si>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</si>
  <si>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</si>
  <si>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</si>
  <si>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</si>
  <si>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</si>
  <si>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</si>
  <si>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</si>
  <si>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</si>
  <si>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</si>
  <si>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</si>
  <si>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</si>
  <si>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</si>
  <si>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</si>
  <si>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</si>
  <si>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</si>
  <si>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</si>
  <si>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</si>
  <si>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</si>
  <si>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</si>
  <si>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</si>
  <si>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</si>
  <si>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</si>
  <si>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</si>
  <si>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</si>
  <si>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</si>
  <si>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</si>
  <si>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</si>
  <si>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</si>
  <si>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</si>
  <si>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</si>
  <si>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</si>
  <si>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</si>
  <si>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</si>
  <si>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</si>
  <si>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</si>
  <si>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</si>
  <si>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</si>
  <si>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</si>
  <si>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</si>
  <si>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</si>
  <si>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</si>
  <si>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</si>
  <si>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</si>
  <si>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</si>
  <si>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</si>
  <si>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</si>
  <si>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</si>
  <si>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</si>
  <si>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</si>
  <si>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</si>
  <si>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</si>
  <si>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</si>
  <si>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</si>
  <si>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</si>
  <si>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</si>
  <si>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</si>
  <si>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</si>
  <si>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</si>
  <si>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</si>
  <si>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</si>
  <si>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</si>
  <si>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</si>
  <si>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</si>
  <si>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</si>
  <si>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</si>
  <si>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</si>
  <si>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</si>
  <si>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</si>
  <si>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</si>
  <si>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</si>
  <si>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</si>
  <si>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</si>
  <si>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</si>
  <si>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</si>
  <si>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</si>
  <si>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</si>
  <si>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</si>
  <si>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</si>
  <si>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</si>
  <si>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</si>
  <si>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</si>
  <si>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</si>
  <si>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</si>
  <si>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</si>
  <si>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</si>
  <si>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</si>
  <si>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</si>
  <si>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</si>
  <si>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</si>
  <si>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</si>
  <si>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</si>
  <si>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</si>
  <si>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</si>
  <si>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</si>
  <si>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</si>
  <si>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</si>
  <si>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</si>
  <si>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</si>
  <si>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</si>
  <si>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</si>
  <si>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</si>
  <si>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</si>
  <si>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</si>
  <si>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</si>
  <si>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</si>
  <si>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</si>
  <si>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</si>
  <si>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</si>
  <si>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</si>
  <si>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</si>
  <si>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</si>
  <si>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</si>
  <si>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</si>
  <si>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</si>
  <si>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</si>
  <si>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</si>
  <si>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</si>
  <si>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</si>
  <si>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</si>
  <si>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</si>
  <si>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</si>
  <si>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</si>
  <si>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</si>
  <si>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</si>
  <si>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</si>
  <si>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</si>
  <si>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</si>
  <si>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</si>
  <si>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</si>
  <si>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</si>
  <si>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</si>
  <si>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</si>
  <si>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</si>
  <si>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</si>
  <si>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</si>
  <si>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</si>
  <si>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</si>
  <si>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</si>
  <si>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</si>
  <si>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</si>
  <si>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</si>
  <si>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</si>
  <si>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</si>
  <si>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</si>
  <si>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</si>
  <si>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</si>
  <si>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</si>
  <si>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</si>
  <si>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</si>
  <si>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</si>
  <si>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</si>
  <si>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</si>
  <si>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</si>
  <si>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</si>
  <si>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</si>
  <si>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</si>
  <si>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</si>
  <si>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</si>
  <si>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</si>
  <si>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</si>
  <si>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</si>
  <si>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</si>
  <si>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</si>
  <si>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</si>
  <si>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</si>
  <si>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</si>
  <si>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</si>
  <si>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</si>
  <si>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</si>
  <si>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</si>
  <si>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</si>
  <si>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</si>
  <si>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</si>
  <si>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</si>
  <si>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</si>
  <si>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</si>
  <si>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</si>
  <si>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</si>
  <si>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</si>
  <si>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</si>
  <si>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</si>
  <si>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</si>
  <si>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</si>
  <si>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</si>
  <si>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</si>
  <si>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</si>
  <si>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</si>
  <si>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</si>
  <si>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</si>
  <si>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</si>
  <si>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</si>
  <si>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</si>
  <si>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</si>
  <si>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</si>
  <si>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</si>
  <si>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</si>
  <si>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</si>
  <si>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</si>
  <si>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</si>
  <si>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</si>
  <si>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</si>
  <si>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</si>
  <si>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</si>
  <si>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</si>
  <si>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</si>
  <si>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</si>
  <si>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</si>
  <si>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</si>
  <si>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</si>
  <si>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</si>
  <si>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</si>
  <si>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</si>
  <si>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</si>
  <si>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</si>
  <si>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</si>
  <si>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</si>
  <si>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</si>
  <si>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</si>
  <si>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</si>
  <si>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</si>
  <si>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</si>
  <si>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</si>
  <si>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</si>
  <si>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</si>
  <si>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</si>
  <si>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</si>
  <si>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</si>
  <si>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</si>
  <si>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</si>
  <si>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</si>
  <si>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</si>
  <si>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</si>
  <si>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</si>
  <si>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</si>
  <si>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</si>
  <si>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</si>
  <si>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</si>
  <si>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</si>
  <si>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</si>
  <si>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</si>
  <si>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</si>
  <si>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</si>
  <si>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</si>
  <si>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</si>
  <si>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</si>
  <si>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</si>
  <si>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</si>
  <si>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</si>
  <si>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</si>
  <si>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</si>
  <si>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</si>
  <si>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</si>
  <si>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</si>
  <si>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</si>
  <si>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</si>
  <si>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</si>
  <si>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</si>
  <si>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</si>
  <si>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</si>
  <si>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</si>
  <si>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</si>
  <si>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</si>
  <si>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</si>
  <si>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</si>
  <si>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</si>
  <si>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</si>
  <si>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</si>
  <si>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</si>
  <si>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</si>
  <si>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</si>
  <si>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</si>
  <si>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</si>
  <si>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</si>
  <si>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</si>
  <si>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</si>
  <si>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</si>
  <si>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</si>
  <si>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</si>
  <si>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</si>
  <si>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</si>
  <si>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</si>
  <si>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</si>
  <si>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</si>
  <si>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</si>
  <si>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</si>
  <si>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</si>
  <si>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</si>
  <si>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</si>
  <si>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</si>
  <si>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</si>
  <si>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</si>
  <si>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</si>
  <si>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</si>
  <si>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</si>
  <si>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</si>
  <si>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</si>
  <si>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</si>
  <si>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</si>
  <si>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</si>
  <si>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</si>
  <si>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</si>
  <si>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</si>
  <si>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</si>
  <si>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</si>
  <si>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</si>
  <si>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</si>
  <si>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</si>
  <si>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</si>
  <si>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</si>
  <si>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</si>
  <si>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</si>
  <si>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</si>
  <si>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</si>
  <si>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</si>
  <si>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</si>
  <si>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</si>
  <si>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</si>
  <si>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</si>
  <si>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</si>
  <si>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</si>
  <si>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</si>
  <si>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</si>
  <si>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</si>
  <si>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</si>
  <si>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</si>
  <si>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</si>
  <si>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</si>
  <si>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</si>
  <si>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</si>
  <si>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</si>
  <si>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</si>
  <si>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</si>
  <si>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</si>
  <si>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</si>
  <si>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</si>
  <si>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</si>
  <si>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</si>
  <si>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</si>
  <si>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</si>
  <si>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</si>
  <si>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</si>
  <si>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</si>
  <si>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</si>
  <si>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</si>
  <si>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</si>
  <si>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</si>
  <si>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</si>
  <si>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</si>
  <si>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</si>
  <si>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</si>
  <si>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</si>
  <si>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</si>
  <si>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</si>
  <si>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</si>
  <si>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</si>
  <si>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</si>
  <si>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</si>
  <si>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</si>
  <si>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</si>
  <si>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</si>
  <si>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</si>
  <si>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</si>
  <si>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</si>
  <si>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</si>
  <si>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</si>
  <si>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</si>
  <si>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</si>
  <si>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</si>
  <si>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</si>
  <si>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</si>
  <si>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</si>
  <si>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</si>
  <si>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</si>
  <si>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</si>
  <si>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</si>
  <si>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</si>
  <si>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</si>
  <si>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</si>
  <si>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</si>
  <si>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</si>
  <si>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</si>
  <si>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</si>
  <si>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</si>
  <si>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</si>
  <si>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Shared supporting assets allocated</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</si>
  <si>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</si>
  <si>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</si>
  <si>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</si>
  <si>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</si>
  <si>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</si>
  <si>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</si>
  <si>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</si>
  <si>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</si>
  <si>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</si>
  <si>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</si>
  <si>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</si>
  <si>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</si>
  <si>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</si>
  <si>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</si>
  <si>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</si>
  <si>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</si>
  <si>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</si>
  <si>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</si>
  <si>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</si>
  <si>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</si>
  <si>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</si>
  <si>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</si>
  <si>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</si>
  <si>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</si>
  <si>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</si>
  <si>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</si>
  <si>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</si>
  <si>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</si>
  <si>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</si>
  <si>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</si>
  <si>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</si>
  <si>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</si>
  <si>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</si>
  <si>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</si>
  <si>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</si>
  <si>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</si>
  <si>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</si>
  <si>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</si>
  <si>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</si>
  <si>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</si>
  <si>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</si>
  <si>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</si>
  <si>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</si>
  <si>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</si>
  <si>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</si>
  <si>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</si>
  <si>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</si>
  <si>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</si>
  <si>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</si>
  <si>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</si>
  <si>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</si>
  <si>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</si>
  <si>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</si>
  <si>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</si>
  <si>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</si>
  <si>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</si>
  <si>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</si>
  <si>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</si>
  <si>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</si>
  <si>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</si>
  <si>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</si>
  <si>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</si>
  <si>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</si>
  <si>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</si>
  <si>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</si>
  <si>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</si>
  <si>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</si>
  <si>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</si>
  <si>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</si>
  <si>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</si>
  <si>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</si>
  <si>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</si>
  <si>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</si>
  <si>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</si>
  <si>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</si>
  <si>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</si>
  <si>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</si>
  <si>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</si>
  <si>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</si>
  <si>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</si>
  <si>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</si>
  <si>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</si>
  <si>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</si>
  <si>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</si>
  <si>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</si>
  <si>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</si>
  <si>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</si>
  <si>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</si>
  <si>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</si>
  <si>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</si>
  <si>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</si>
  <si>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</si>
  <si>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</si>
  <si>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</si>
  <si>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Western Australia</t>
  </si>
  <si>
    <t>FY20</t>
  </si>
  <si>
    <t>FY19</t>
  </si>
  <si>
    <t>FY17</t>
  </si>
  <si>
    <t>FY01</t>
  </si>
  <si>
    <t>FY07</t>
  </si>
  <si>
    <t>FY08</t>
  </si>
  <si>
    <t>FY12</t>
  </si>
  <si>
    <t>FY13</t>
  </si>
  <si>
    <t>FY21</t>
  </si>
  <si>
    <t>Parmelia Gas Pipeline</t>
  </si>
  <si>
    <t>3.2.1</t>
  </si>
  <si>
    <t>2.3.1 &amp; 2.3.1.1</t>
  </si>
  <si>
    <t>2.3.2</t>
  </si>
  <si>
    <t>2.3.2.1</t>
  </si>
  <si>
    <t>2.4.4</t>
  </si>
  <si>
    <t>2.3.2.2</t>
  </si>
  <si>
    <t>Customer Contributions</t>
  </si>
  <si>
    <t>Per Appendix A - Pipeline asset lives</t>
  </si>
  <si>
    <t>Indefinite</t>
  </si>
  <si>
    <t>During FY08</t>
  </si>
  <si>
    <t>During FY09</t>
  </si>
  <si>
    <t>During FY10</t>
  </si>
  <si>
    <t>During FY11</t>
  </si>
  <si>
    <t>During FY12</t>
  </si>
  <si>
    <t>APT PARMELIA PTY LTD</t>
  </si>
  <si>
    <t>078 902 397</t>
  </si>
  <si>
    <t>Impairment</t>
  </si>
  <si>
    <t>During FY03</t>
  </si>
  <si>
    <t>During FY04</t>
  </si>
  <si>
    <t>During FY05</t>
  </si>
  <si>
    <t>During FY06</t>
  </si>
  <si>
    <t>During FY07</t>
  </si>
  <si>
    <t>Stay in Business Capital Expenditure</t>
  </si>
  <si>
    <t>Relocation works on the Parmelia pipeline and Stay in Business Capital Expenditure</t>
  </si>
  <si>
    <t>Buyout Contract - Pipeline Maintenance Agreement with Agility and Stay in Business Capital Expenditure</t>
  </si>
  <si>
    <t>Alcoa Gas Lateral Relocation at Pinjarra Refinery and other Capital Expenditure</t>
  </si>
  <si>
    <t>Meter Station at Kwinana and Stay in Business Capital Expenditure</t>
  </si>
  <si>
    <t>Relocate 1.64 km approx. of Parmelia Gas Pipeline at Forrestfield, Perth and Stay In Business Capital Expenditure</t>
  </si>
  <si>
    <t>Capital Expenditure relating to Information Technology and Stay In Business Capital Expenditure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</si>
  <si>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</si>
  <si>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</si>
  <si>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</si>
  <si>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</si>
  <si>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</si>
  <si>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</si>
  <si>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</si>
  <si>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</si>
  <si>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</si>
  <si>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</si>
  <si>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</si>
  <si>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</si>
  <si>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</si>
  <si>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</si>
  <si>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</si>
  <si>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</si>
  <si>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</si>
  <si>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</si>
  <si>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</si>
  <si>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</si>
  <si>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</si>
  <si>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</si>
  <si>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</si>
  <si>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</si>
  <si>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</si>
  <si>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</si>
  <si>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</si>
  <si>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</si>
  <si>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</si>
  <si>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</si>
  <si>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</si>
  <si>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</si>
  <si>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</si>
  <si>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</si>
  <si>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Carrying value review</t>
  </si>
  <si>
    <t xml:space="preserve">APA has reported the shared assets information per fiscal year from date of acquisition. </t>
  </si>
  <si>
    <t>New assets are reported as commissioned with depreciation assumed in the next fiscal year.</t>
  </si>
  <si>
    <t xml:space="preserve">Capital expenditure is reported in the period commissioned and excludes capital work in progress.  The reported capital additions include capitalised maintenance costs.  </t>
  </si>
  <si>
    <t>The laterals connected to the Parmelia Gas Pipeline are exempt from financial reporting obligations as they either serve a single customer, or have throughput of less than 10TJ/day.  However APA is not able to allocate historic pipeline financial information between the mainline and exempt laterals for particular periods. Therefore, to ensure consistency, the Parmelia Gas Pipeline RCM has been calculated for the whole Parmelia Gas Pipeline, including the exempt laterals.</t>
  </si>
  <si>
    <t>APA has used the 2000 regulatory asset value as the construction cost of the pipeline.</t>
  </si>
  <si>
    <t>Statutory presentation</t>
  </si>
  <si>
    <t>Part 23 Reporting</t>
  </si>
  <si>
    <t>Difference Statutory and Part 23</t>
  </si>
  <si>
    <t>S</t>
  </si>
  <si>
    <t xml:space="preserve">time value of money included in reported revenue in the pipeline financial statements on table 2.1, 2.1.1 and 4.1.  </t>
  </si>
  <si>
    <t>interest expense not permitted to be reported under Part 23 and not included in this reporting</t>
  </si>
  <si>
    <t xml:space="preserve">Net impact of including both Revenue and interest expense associated with the significant financing component of revenue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</si>
  <si>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</si>
  <si>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</si>
  <si>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 record</t>
  </si>
  <si>
    <t>APA amendment#</t>
  </si>
  <si>
    <t>Inserted row 80</t>
  </si>
  <si>
    <t>For disclosure purposes</t>
  </si>
  <si>
    <t>1/7/2019 to 30/6/2020</t>
  </si>
  <si>
    <t>N7</t>
  </si>
  <si>
    <t>C116</t>
  </si>
  <si>
    <t>Formula change</t>
  </si>
  <si>
    <t>Formula updated to include shared leased asset depreciation reported under other Other shared costs in tab 2.4 Shared costs</t>
  </si>
  <si>
    <t>4.4.1</t>
  </si>
  <si>
    <t>4.4.2</t>
  </si>
  <si>
    <t>4.4.3</t>
  </si>
  <si>
    <t>Parmelia Pipeline</t>
  </si>
  <si>
    <t>F8</t>
  </si>
  <si>
    <t>Added comment on impairment</t>
  </si>
  <si>
    <t>Depreciation and impairment</t>
  </si>
  <si>
    <t>Description amended</t>
  </si>
  <si>
    <t>Description changed from "Depreciation" to "Depreciation and impairment"</t>
  </si>
  <si>
    <t>Inserted row 63</t>
  </si>
  <si>
    <t>For impairment disclosure</t>
  </si>
  <si>
    <t>C14, C21, C28, C35, C42, C49, C56, C70, C87</t>
  </si>
  <si>
    <t>Depreciation (amortisation) and impairment</t>
  </si>
  <si>
    <t>C77, C94</t>
  </si>
  <si>
    <t>Description changed from "Depreciation (amortisation)" to "Depreciation (amortisation) and impairment"</t>
  </si>
  <si>
    <t>I29</t>
  </si>
  <si>
    <t>Wrap text</t>
  </si>
  <si>
    <t>Note: For the purposes of Part 23 reporting the Part 23 Book value exceeds the Part 23 recoverable value on a stand-alone basis however there is no statutory impairment for Parmelia on a cash generating unit basis.  For further information, please refer to the section 3.2 of the tab called "6. Notes".</t>
  </si>
  <si>
    <t>Part 23 Book value exceeds the part 23 Recoverable value.</t>
  </si>
  <si>
    <t>Note: For the purposes of Part 23 reporting the Part 23 Book value exceeds the Part 23 Recoverable value on a stand-alone basis however there is no statutory impairment for Parmelia on a cash generating unit basis.  For further information, please refer to the table reference  3.2.1 on the tab called "6. Notes".</t>
  </si>
  <si>
    <t>B12</t>
  </si>
  <si>
    <t>4.1</t>
  </si>
  <si>
    <t>C39</t>
  </si>
  <si>
    <t>Format changed to comma style and rounded off to nearest whole number</t>
  </si>
  <si>
    <t>APA has identified a number of capital additions totalling $5 million and subsequent disposals that occurred prior to APA implementing the Oracle financial systems. Due to lack of information on disposal dates, APA has excluded the capital additions and subsequent disposals.</t>
  </si>
  <si>
    <t>FY22</t>
  </si>
  <si>
    <t>Inserted 2 rows</t>
  </si>
  <si>
    <t>During FY22</t>
  </si>
  <si>
    <t>Shared leased interest (Refer to Note 6)</t>
  </si>
  <si>
    <t>Shared leased asset depreciation (Refer to Note 6)</t>
  </si>
  <si>
    <t>Yes</t>
  </si>
  <si>
    <t>Thornie Link extension and Stay In Business Capital Expenditure</t>
  </si>
  <si>
    <r>
      <rPr>
        <b/>
        <sz val="10.5"/>
        <rFont val="Century Gothic"/>
        <family val="2"/>
      </rPr>
      <t>Payroll review</t>
    </r>
    <r>
      <rPr>
        <sz val="10.5"/>
        <rFont val="Century Gothic"/>
        <family val="2"/>
      </rPr>
      <t xml:space="preserve">
During FY22, APA Group conducted the first stage of a historical payroll review which identified that certain employees across the APA Group were not paid in full compliance with obligations under APA's enterprise agreements. A provision of $32 million (which related to a 7 year period) was recorded in connection with the payroll review in the records of the APA corporate entity.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Included in wages of $5,555,594, recorded in the FY22’s profit and loss in the ‘Statement of Pipeline Revenues and Expenses’, is $600,852 of payroll costs relating to prior periods. APA also concluded that the amounts charged to the profit or loss in FY22 relating to prior periods had no material impact for Part 23 reporting purposes.</t>
    </r>
  </si>
  <si>
    <r>
      <rPr>
        <b/>
        <sz val="10.5"/>
        <rFont val="Century Gothic"/>
        <family val="2"/>
      </rPr>
      <t>AASB 15 reporting in the Pipeline Financial Statements, RCM and Return on Assets</t>
    </r>
    <r>
      <rPr>
        <sz val="10.5"/>
        <rFont val="Century Gothic"/>
        <family val="2"/>
      </rPr>
      <t xml:space="preserve">
As described in the Basis of Preparation, AASB 15 Revenue from Contracts with Customers ("AASB 15") (effective from 1 July 2018) requires a significant financing component to be reported in those circumstances where there is a length of time in-between the payment for the service and when APA Group fulfils the performance obligation. A significant financing component has been identified in one revenue contract on an exempt lateral on the Parmelia Gas Pipeline.
As stated below for RCM purposes the laterals connected to the Parmelia Gas Pipeline are exempt from financial reporting obligations as they either serve a single customer, or have throughput of less than 10TJ/day.
However APA is not able to allocate historic pipeline financial information between the mainline and exempt laterals for particular periods. To ensure consistency, the Parmelia Gas Pipeline RCM has been calculated for the whole Parmelia Gas Pipeline, including exempt laterals that may include significant financing component.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Parmelia Gas Pipeline amounts to:</t>
    </r>
  </si>
  <si>
    <t xml:space="preserve">Other non-depreciable pipeline assets include other elements of total assets reported in the Balance Sheet (e.g. debtors, capital work in progress, contract intangibles etc.).  </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</si>
  <si>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</si>
  <si>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</si>
  <si>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FY23</t>
  </si>
  <si>
    <t>Walyering Gas Connection, Morley-Ellenbrook Rail Line works, Thornie Link extension, and other SIB capital expenditure</t>
  </si>
  <si>
    <t>During FY23</t>
  </si>
  <si>
    <t>Rebecca Culbertson  (Head of Investor Relations)</t>
  </si>
  <si>
    <t>+61 (07) 3565 3270</t>
  </si>
  <si>
    <r>
      <t xml:space="preserve">Without the corresponding interest expense being reflected in the Pipeline Financial Statements Revenues and Expenses and RCM due to the Part23 requirements, the net profit of the asset excludes </t>
    </r>
    <r>
      <rPr>
        <sz val="10.5"/>
        <rFont val="Century Gothic"/>
        <family val="2"/>
      </rPr>
      <t>$33,071 of interest expense.</t>
    </r>
    <r>
      <rPr>
        <sz val="10.5"/>
        <color rgb="FF000000"/>
        <rFont val="Century Gothic"/>
        <family val="2"/>
      </rPr>
      <t xml:space="preserve"> The impact on the return on asset is immaterial. </t>
    </r>
  </si>
  <si>
    <t xml:space="preserve">In FY23, the pipeline received 0.4% of shared support assets.  Due to the functionality of this reporting template, the percentage reported in table 2.4.1, relating to shared support assets, will be post of impairments losses.
</t>
  </si>
  <si>
    <t xml:space="preserve">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2023. </t>
  </si>
  <si>
    <t>APA has reported the information by asset categories in a summary line reflective of all assets acquired from inception to 30 June 2023.</t>
  </si>
  <si>
    <t xml:space="preserve">New assets are reported as commissioned with depreciation assumed from the date of service. </t>
  </si>
  <si>
    <t>The majority of total shared assets reported represent Information Technology assets and other assets such as office related assets and motor vehicles. The values are reported are prior to impairment losses.
The “% allocated to pipeline” reported in table 3.4 represents the percentage of shared corporate assets allocated to the pipeline since the APA Group’s ownership.  The reported percentages are gross of impairment losses.</t>
  </si>
  <si>
    <t xml:space="preserve">Prior and inclusive of FY23, Capital expenditure is reported in the period commissioned and excludes capital work in progress.  </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</si>
  <si>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</si>
  <si>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Balances reported for the year ended 30 June 2022, were revised to reflect the actual additions transferred from the capital work in progress prior to the recognition of any impairment losses.  As "additions" previously reported were net of impairment losses, an entry was recorded to increase "additions"  with an inverse  entry recorded against "depreciation and impairment".</t>
  </si>
  <si>
    <t>2.1 and 3.2.1</t>
  </si>
  <si>
    <t>It is noted that the Part 23 carrying value review has been undertaken using Part 23 assumptions and by definition this review is separate to the Carrying Value Review undertaken for APA’s Statutory Financial Reporting.  The values are not to be considered in the context of APA’s statutory financial reporting processes.
The Part 23 Carrying value Review is completed using different assumptions to APA’s statutory Carrying Value review and is undertaken on an individual standalone pipeline rather than a cash generating unit basis, and does not reflect APA’s view of carrying value of its assets for statutory purposes.
The conclusions are based on a balanced and consistent approach in determining the demand forecasts and other asset model inputs for a Part 23 Carrying value review.  This assessment is also supported by a range/sensitivity analysis performed including discount rates and terminal values.  The Part 23 recoverable value models and the critical assumptions were reviewed with regard to contracts, budgets, altered business conditions and Management’s expectations, in the context of each individual asset on a standalone basis and separate to APA’s statutory cash generating units.
Based on the annual carrying value review it was determined that the Parmelia Gas Pipeline (PGP) Part 23 Net book value as at 30 June 2023 should be reduced to the value equivalent to assets of $6,405,982 being made up of current assets of $2,110,060, convertible  to cash subsequent to year end and deferred tax assets of $4,295,922, which a probable to be recoverable.
As at 30June 2023, an impairment loss of $11,101,489, has been recorded by APT Parmelia Pty Ltd. There has been no impairment identified for statutory reporting purposes.  It is important to note that no depreciation is reported in table 2.1 as the capital expenditure commissioned during the year,  has been immediately impaired.
An impairment for Part 23 Purposes for Parmelia is disclosed in table 3.2.1.</t>
  </si>
  <si>
    <t>Basis of Preparation, reference 1.3</t>
  </si>
  <si>
    <t>The financial reporting under non scheme is an annual reporting requirement for APA's non scheme pipelines, requiring annual publishing by 31 October 2023.  This information was published on Tuesday 31st October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</si>
</sst>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
  </numFmts>
  <fonts count="9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5"/>
      <color rgb="FF000000"/>
      <name val="Century Gothic"/>
      <family val="2"/>
    </font>
    <font>
      <sz val="11"/>
      <color rgb="FF000000"/>
      <name val="Calibri"/>
      <family val="2"/>
      <scheme val="minor"/>
    </font>
    <font>
      <sz val="10"/>
      <name val="Arial"/>
      <family val="2"/>
    </font>
    <font>
      <u/>
      <sz val="11"/>
      <color theme="10"/>
      <name val="Calibri"/>
      <family val="2"/>
      <scheme val="minor"/>
    </font>
    <font>
      <sz val="20"/>
      <name val="Arial"/>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s>
  <cellStyleXfs count="162">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164" fontId="12" fillId="13" borderId="0" applyNumberFormat="0" applyFont="0" applyBorder="0" applyAlignment="0">
      <alignment horizontal="right"/>
    </xf>
    <xf numFmtId="41" fontId="12" fillId="13" borderId="0" applyNumberFormat="0" applyFont="0" applyBorder="0" applyAlignment="0">
      <alignment horizontal="right"/>
    </xf>
    <xf numFmtId="41" fontId="48" fillId="13" borderId="0" applyNumberFormat="0" applyFont="0" applyBorder="0" applyAlignment="0">
      <alignment horizontal="right"/>
    </xf>
    <xf numFmtId="41" fontId="48" fillId="13" borderId="0" applyNumberFormat="0" applyFont="0" applyBorder="0" applyAlignment="0">
      <alignment horizontal="right"/>
    </xf>
    <xf numFmtId="0" fontId="26" fillId="8" borderId="1" applyNumberFormat="0" applyAlignment="0" applyProtection="0"/>
    <xf numFmtId="0" fontId="26" fillId="9" borderId="1" applyNumberFormat="0" applyAlignment="0" applyProtection="0"/>
    <xf numFmtId="0" fontId="27" fillId="26" borderId="2" applyNumberFormat="0" applyAlignment="0" applyProtection="0"/>
    <xf numFmtId="0" fontId="27" fillId="27" borderId="2" applyNumberFormat="0" applyAlignment="0" applyProtection="0"/>
    <xf numFmtId="43" fontId="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8" fillId="0" borderId="0" applyNumberFormat="0" applyFill="0" applyBorder="0" applyAlignment="0" applyProtection="0"/>
    <xf numFmtId="0" fontId="29" fillId="28" borderId="0" applyNumberFormat="0" applyBorder="0" applyAlignment="0" applyProtection="0"/>
    <xf numFmtId="0" fontId="29" fillId="29"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19" fillId="0" borderId="0" applyNumberFormat="0" applyFill="0" applyBorder="0" applyAlignment="0" applyProtection="0">
      <alignment vertical="top"/>
      <protection locked="0"/>
    </xf>
    <xf numFmtId="0" fontId="33" fillId="4" borderId="1" applyNumberFormat="0" applyAlignment="0" applyProtection="0"/>
    <xf numFmtId="0" fontId="33" fillId="5" borderId="1" applyNumberFormat="0" applyAlignment="0" applyProtection="0"/>
    <xf numFmtId="164" fontId="7" fillId="30" borderId="0" applyFont="0" applyBorder="0" applyAlignment="0">
      <alignment horizontal="right"/>
      <protection locked="0"/>
    </xf>
    <xf numFmtId="41" fontId="12" fillId="30" borderId="0" applyFont="0" applyBorder="0" applyAlignment="0">
      <alignment horizontal="right"/>
      <protection locked="0"/>
    </xf>
    <xf numFmtId="41" fontId="48" fillId="30" borderId="0" applyFont="0" applyBorder="0" applyAlignment="0">
      <alignment horizontal="right"/>
      <protection locked="0"/>
    </xf>
    <xf numFmtId="41" fontId="48" fillId="30" borderId="0" applyFont="0" applyBorder="0" applyAlignment="0">
      <alignment horizontal="right"/>
      <protection locked="0"/>
    </xf>
    <xf numFmtId="165" fontId="12" fillId="29" borderId="0" applyFont="0" applyBorder="0">
      <alignment horizontal="right"/>
      <protection locked="0"/>
    </xf>
    <xf numFmtId="165" fontId="48" fillId="29" borderId="0" applyFont="0" applyBorder="0">
      <alignment horizontal="right"/>
      <protection locked="0"/>
    </xf>
    <xf numFmtId="164" fontId="12" fillId="7" borderId="0" applyFont="0" applyBorder="0">
      <alignment horizontal="right"/>
      <protection locked="0"/>
    </xf>
    <xf numFmtId="41" fontId="12" fillId="7" borderId="0" applyFont="0" applyBorder="0">
      <alignment horizontal="right"/>
      <protection locked="0"/>
    </xf>
    <xf numFmtId="41" fontId="48" fillId="7" borderId="0" applyFont="0" applyBorder="0">
      <alignment horizontal="right"/>
      <protection locked="0"/>
    </xf>
    <xf numFmtId="41" fontId="48" fillId="7" borderId="0" applyFont="0" applyBorder="0">
      <alignment horizontal="right"/>
      <protection locked="0"/>
    </xf>
    <xf numFmtId="0" fontId="34" fillId="0" borderId="6" applyNumberFormat="0" applyFill="0" applyAlignment="0" applyProtection="0"/>
    <xf numFmtId="0" fontId="35" fillId="10" borderId="0" applyNumberFormat="0" applyBorder="0" applyAlignment="0" applyProtection="0"/>
    <xf numFmtId="0" fontId="35" fillId="11" borderId="0" applyNumberFormat="0" applyBorder="0" applyAlignment="0" applyProtection="0"/>
    <xf numFmtId="0" fontId="56" fillId="0" borderId="0"/>
    <xf numFmtId="0" fontId="47" fillId="0" borderId="0"/>
    <xf numFmtId="0" fontId="12" fillId="0" borderId="0"/>
    <xf numFmtId="0" fontId="48" fillId="0" borderId="0"/>
    <xf numFmtId="1" fontId="57" fillId="0" borderId="0"/>
    <xf numFmtId="0" fontId="7" fillId="9" borderId="0"/>
    <xf numFmtId="0" fontId="7" fillId="9" borderId="0"/>
    <xf numFmtId="0" fontId="7" fillId="9" borderId="0"/>
    <xf numFmtId="0" fontId="7" fillId="0" borderId="0"/>
    <xf numFmtId="0" fontId="7" fillId="9" borderId="0"/>
    <xf numFmtId="0" fontId="12" fillId="9" borderId="0"/>
    <xf numFmtId="0" fontId="7" fillId="9" borderId="0"/>
    <xf numFmtId="0" fontId="7" fillId="9" borderId="0"/>
    <xf numFmtId="0" fontId="48" fillId="9" borderId="0"/>
    <xf numFmtId="0" fontId="7" fillId="9" borderId="0"/>
    <xf numFmtId="0" fontId="12" fillId="6" borderId="7" applyNumberFormat="0" applyFont="0" applyAlignment="0" applyProtection="0"/>
    <xf numFmtId="0" fontId="48" fillId="7" borderId="7" applyNumberFormat="0" applyFont="0" applyAlignment="0" applyProtection="0"/>
    <xf numFmtId="0" fontId="36" fillId="8" borderId="8" applyNumberFormat="0" applyAlignment="0" applyProtection="0"/>
    <xf numFmtId="0" fontId="36" fillId="9" borderId="8" applyNumberFormat="0" applyAlignment="0" applyProtection="0"/>
    <xf numFmtId="9" fontId="7" fillId="0" borderId="0" applyFont="0" applyFill="0" applyBorder="0" applyAlignment="0" applyProtection="0"/>
    <xf numFmtId="0" fontId="7" fillId="0" borderId="0"/>
    <xf numFmtId="0" fontId="12" fillId="0" borderId="0"/>
    <xf numFmtId="0" fontId="48" fillId="0" borderId="0"/>
    <xf numFmtId="0" fontId="48" fillId="0" borderId="0"/>
    <xf numFmtId="0" fontId="58" fillId="32" borderId="38" applyNumberFormat="0" applyProtection="0"/>
    <xf numFmtId="0" fontId="59" fillId="0" borderId="38" applyNumberFormat="0" applyFill="0" applyProtection="0"/>
    <xf numFmtId="0" fontId="60" fillId="0" borderId="38" applyNumberFormat="0" applyFill="0" applyProtection="0"/>
    <xf numFmtId="0" fontId="37" fillId="0" borderId="0" applyNumberFormat="0" applyFill="0" applyBorder="0" applyAlignment="0" applyProtection="0"/>
    <xf numFmtId="0" fontId="38" fillId="0" borderId="9" applyNumberFormat="0" applyFill="0" applyAlignment="0" applyProtection="0"/>
    <xf numFmtId="0" fontId="39" fillId="0" borderId="0" applyNumberForma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applyNumberFormat="0" applyFill="0" applyBorder="0" applyAlignment="0" applyProtection="0"/>
    <xf numFmtId="43" fontId="12" fillId="0" borderId="0" applyFont="0" applyFill="0" applyBorder="0" applyAlignment="0" applyProtection="0"/>
    <xf numFmtId="0" fontId="12" fillId="0" borderId="0" applyNumberFormat="0" applyFill="0" applyBorder="0" applyAlignment="0" applyProtection="0"/>
    <xf numFmtId="0" fontId="87" fillId="0" borderId="0"/>
    <xf numFmtId="43" fontId="12" fillId="0" borderId="0" applyFont="0" applyFill="0" applyBorder="0" applyAlignment="0" applyProtection="0"/>
    <xf numFmtId="44" fontId="12" fillId="0" borderId="0" applyFont="0" applyFill="0" applyBorder="0" applyAlignment="0" applyProtection="0"/>
    <xf numFmtId="9" fontId="12" fillId="0" borderId="0" applyFont="0" applyFill="0" applyBorder="0" applyAlignment="0" applyProtection="0"/>
    <xf numFmtId="0" fontId="6" fillId="0" borderId="0"/>
    <xf numFmtId="0" fontId="69"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0" fontId="91"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92" fillId="0" borderId="0" applyFont="0" applyFill="0" applyBorder="0" applyAlignment="0" applyProtection="0"/>
    <xf numFmtId="0" fontId="7" fillId="0" borderId="0"/>
    <xf numFmtId="0" fontId="69" fillId="0" borderId="0"/>
    <xf numFmtId="43" fontId="69" fillId="0" borderId="0" applyFont="0" applyFill="0" applyBorder="0" applyAlignment="0" applyProtection="0"/>
    <xf numFmtId="0" fontId="7" fillId="0" borderId="0"/>
    <xf numFmtId="43" fontId="87" fillId="0" borderId="0" applyFont="0" applyFill="0" applyBorder="0" applyAlignment="0" applyProtection="0"/>
    <xf numFmtId="0" fontId="7" fillId="0" borderId="0"/>
    <xf numFmtId="44" fontId="7" fillId="0" borderId="0" applyFont="0" applyFill="0" applyBorder="0" applyAlignment="0" applyProtection="0"/>
    <xf numFmtId="43" fontId="7" fillId="0" borderId="0" applyFont="0" applyFill="0" applyBorder="0" applyAlignment="0" applyProtection="0"/>
    <xf numFmtId="0" fontId="5" fillId="0" borderId="0"/>
    <xf numFmtId="0" fontId="93" fillId="0" borderId="0" applyNumberFormat="0" applyFill="0" applyBorder="0" applyAlignment="0" applyProtection="0"/>
    <xf numFmtId="43" fontId="7" fillId="0" borderId="0" applyFont="0" applyFill="0" applyBorder="0" applyAlignment="0" applyProtection="0"/>
    <xf numFmtId="0" fontId="7" fillId="0" borderId="0"/>
    <xf numFmtId="0" fontId="4" fillId="0" borderId="0"/>
    <xf numFmtId="0" fontId="3" fillId="0" borderId="0"/>
    <xf numFmtId="43" fontId="3"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590">
    <xf numFmtId="0" fontId="0" fillId="0" borderId="0" xfId="0"/>
    <xf numFmtId="0" fontId="8" fillId="9" borderId="0" xfId="95" applyFont="1"/>
    <xf numFmtId="0" fontId="7" fillId="9" borderId="0" xfId="95"/>
    <xf numFmtId="0" fontId="9" fillId="9" borderId="0" xfId="95" applyFont="1"/>
    <xf numFmtId="2" fontId="13" fillId="9" borderId="0" xfId="95" applyNumberFormat="1" applyFont="1" applyBorder="1" applyAlignment="1" applyProtection="1">
      <alignment horizontal="left"/>
    </xf>
    <xf numFmtId="0" fontId="14" fillId="9" borderId="0" xfId="95" applyFont="1" applyAlignment="1" applyProtection="1">
      <protection locked="0"/>
    </xf>
    <xf numFmtId="0" fontId="14" fillId="9" borderId="0" xfId="95" applyFont="1" applyProtection="1">
      <protection locked="0"/>
    </xf>
    <xf numFmtId="0" fontId="13" fillId="9" borderId="0" xfId="95" applyFont="1"/>
    <xf numFmtId="0" fontId="7" fillId="9" borderId="0" xfId="95" applyAlignment="1"/>
    <xf numFmtId="0" fontId="17" fillId="9" borderId="0" xfId="93" applyFont="1"/>
    <xf numFmtId="0" fontId="17" fillId="9" borderId="0" xfId="93" applyFont="1" applyFill="1" applyBorder="1"/>
    <xf numFmtId="0" fontId="17" fillId="9" borderId="0" xfId="93" applyFont="1" applyFill="1"/>
    <xf numFmtId="0" fontId="18" fillId="9" borderId="0" xfId="93" applyFont="1" applyFill="1" applyBorder="1" applyAlignment="1">
      <alignment vertical="center"/>
    </xf>
    <xf numFmtId="0" fontId="18" fillId="9" borderId="0" xfId="93" applyFont="1" applyFill="1" applyBorder="1" applyAlignment="1"/>
    <xf numFmtId="0" fontId="17" fillId="9" borderId="0" xfId="93" applyFont="1" applyFill="1" applyBorder="1" applyAlignment="1">
      <alignment vertical="center"/>
    </xf>
    <xf numFmtId="0" fontId="17" fillId="9" borderId="0" xfId="93" applyFont="1" applyAlignment="1">
      <alignment vertical="center"/>
    </xf>
    <xf numFmtId="0" fontId="10" fillId="9" borderId="0" xfId="93" applyFont="1" applyFill="1" applyBorder="1" applyAlignment="1">
      <alignment vertical="center"/>
    </xf>
    <xf numFmtId="0" fontId="17" fillId="9" borderId="0" xfId="93" applyFont="1" applyFill="1" applyAlignment="1">
      <alignment vertical="center"/>
    </xf>
    <xf numFmtId="0" fontId="22" fillId="9" borderId="0" xfId="93" applyFont="1" applyFill="1" applyBorder="1" applyAlignment="1">
      <alignment vertical="center"/>
    </xf>
    <xf numFmtId="0" fontId="17" fillId="0" borderId="0" xfId="93" applyFont="1" applyFill="1" applyBorder="1"/>
    <xf numFmtId="0" fontId="8" fillId="9" borderId="0" xfId="97" applyFont="1"/>
    <xf numFmtId="0" fontId="41" fillId="9" borderId="0" xfId="96" applyFont="1" applyFill="1" applyBorder="1" applyAlignment="1"/>
    <xf numFmtId="0" fontId="7" fillId="9" borderId="0" xfId="97"/>
    <xf numFmtId="0" fontId="8" fillId="0" borderId="0" xfId="97" applyFont="1" applyFill="1" applyAlignment="1"/>
    <xf numFmtId="167" fontId="9" fillId="9" borderId="0" xfId="97" applyNumberFormat="1" applyFont="1" applyBorder="1" applyAlignment="1">
      <alignment horizontal="left"/>
    </xf>
    <xf numFmtId="49" fontId="12" fillId="9" borderId="0" xfId="97" applyNumberFormat="1" applyFont="1"/>
    <xf numFmtId="2" fontId="12" fillId="9" borderId="0" xfId="97" applyNumberFormat="1" applyFont="1" applyBorder="1"/>
    <xf numFmtId="164" fontId="12" fillId="9" borderId="0" xfId="97" applyNumberFormat="1" applyFont="1" applyBorder="1" applyAlignment="1">
      <alignment horizontal="center"/>
    </xf>
    <xf numFmtId="164" fontId="12" fillId="9" borderId="0" xfId="97" applyNumberFormat="1" applyFont="1" applyBorder="1"/>
    <xf numFmtId="0" fontId="12" fillId="9" borderId="0" xfId="97" applyFont="1"/>
    <xf numFmtId="0" fontId="9" fillId="9" borderId="0" xfId="97" applyFont="1"/>
    <xf numFmtId="0" fontId="45" fillId="9" borderId="0" xfId="97" applyFont="1"/>
    <xf numFmtId="0" fontId="10" fillId="9" borderId="0" xfId="97" applyFont="1"/>
    <xf numFmtId="39" fontId="12" fillId="9" borderId="0" xfId="97" applyNumberFormat="1" applyFont="1"/>
    <xf numFmtId="0" fontId="7" fillId="9" borderId="0" xfId="100"/>
    <xf numFmtId="0" fontId="8" fillId="9" borderId="0" xfId="100" applyFont="1" applyAlignment="1"/>
    <xf numFmtId="49" fontId="12" fillId="9" borderId="0" xfId="100" applyNumberFormat="1" applyFont="1"/>
    <xf numFmtId="164" fontId="12" fillId="9" borderId="0" xfId="100" applyNumberFormat="1" applyFont="1" applyBorder="1"/>
    <xf numFmtId="167" fontId="10" fillId="9" borderId="0" xfId="100" applyNumberFormat="1" applyFont="1" applyBorder="1" applyAlignment="1">
      <alignment horizontal="left"/>
    </xf>
    <xf numFmtId="49" fontId="9" fillId="13" borderId="10" xfId="100" applyNumberFormat="1" applyFont="1" applyFill="1" applyBorder="1" applyAlignment="1">
      <alignment horizontal="right"/>
    </xf>
    <xf numFmtId="168" fontId="16" fillId="31" borderId="0" xfId="0" applyNumberFormat="1" applyFont="1" applyFill="1" applyBorder="1" applyAlignment="1">
      <alignment horizontal="left" vertical="center" wrapText="1"/>
    </xf>
    <xf numFmtId="167" fontId="12" fillId="13" borderId="10" xfId="102" applyNumberFormat="1" applyFont="1" applyFill="1" applyBorder="1" applyAlignment="1">
      <alignment horizontal="right"/>
    </xf>
    <xf numFmtId="0" fontId="42" fillId="13" borderId="11" xfId="100" applyFont="1" applyFill="1" applyBorder="1" applyAlignment="1">
      <alignment horizontal="right"/>
    </xf>
    <xf numFmtId="167" fontId="9" fillId="13" borderId="10" xfId="102" applyNumberFormat="1" applyFont="1" applyFill="1" applyBorder="1" applyAlignment="1">
      <alignment horizontal="right"/>
    </xf>
    <xf numFmtId="0" fontId="12" fillId="33" borderId="0" xfId="97" applyFont="1" applyFill="1"/>
    <xf numFmtId="0" fontId="12" fillId="33" borderId="0" xfId="0" applyFont="1" applyFill="1"/>
    <xf numFmtId="43" fontId="9" fillId="13" borderId="10" xfId="59" applyFont="1" applyFill="1" applyBorder="1" applyAlignment="1">
      <alignment horizontal="right"/>
    </xf>
    <xf numFmtId="0" fontId="61" fillId="9" borderId="0" xfId="95" applyFont="1"/>
    <xf numFmtId="0" fontId="46" fillId="34" borderId="0" xfId="0" applyNumberFormat="1" applyFont="1" applyFill="1" applyAlignment="1"/>
    <xf numFmtId="0" fontId="17" fillId="9" borderId="0" xfId="93" applyFont="1" applyBorder="1" applyAlignment="1">
      <alignment vertical="center"/>
    </xf>
    <xf numFmtId="0" fontId="7" fillId="9" borderId="0" xfId="93" applyFill="1" applyBorder="1"/>
    <xf numFmtId="0" fontId="12" fillId="9" borderId="0" xfId="95" applyFont="1"/>
    <xf numFmtId="0" fontId="49" fillId="35" borderId="0" xfId="97" applyFont="1" applyFill="1"/>
    <xf numFmtId="0" fontId="50" fillId="35" borderId="0" xfId="97" applyFont="1" applyFill="1"/>
    <xf numFmtId="14" fontId="49" fillId="35" borderId="0" xfId="97" applyNumberFormat="1" applyFont="1" applyFill="1"/>
    <xf numFmtId="14" fontId="49" fillId="35" borderId="0" xfId="97" applyNumberFormat="1" applyFont="1" applyFill="1" applyAlignment="1">
      <alignment horizontal="left"/>
    </xf>
    <xf numFmtId="167" fontId="12" fillId="7" borderId="10" xfId="97" applyNumberFormat="1" applyFont="1" applyFill="1" applyBorder="1" applyAlignment="1">
      <alignment horizontal="left"/>
    </xf>
    <xf numFmtId="168" fontId="51" fillId="31" borderId="0" xfId="0" applyNumberFormat="1" applyFont="1" applyFill="1" applyBorder="1" applyAlignment="1">
      <alignment horizontal="left" vertical="center" wrapText="1"/>
    </xf>
    <xf numFmtId="14" fontId="49" fillId="35" borderId="0" xfId="97" applyNumberFormat="1" applyFont="1" applyFill="1" applyAlignment="1">
      <alignment vertical="center"/>
    </xf>
    <xf numFmtId="14" fontId="49" fillId="35" borderId="0" xfId="97" applyNumberFormat="1" applyFont="1" applyFill="1" applyAlignment="1">
      <alignment horizontal="left" vertical="center"/>
    </xf>
    <xf numFmtId="0" fontId="12" fillId="33" borderId="0" xfId="99" applyFont="1" applyFill="1" applyBorder="1" applyAlignment="1">
      <alignment vertical="center"/>
    </xf>
    <xf numFmtId="0" fontId="12" fillId="36" borderId="12" xfId="97" applyFont="1" applyFill="1" applyBorder="1" applyAlignment="1"/>
    <xf numFmtId="0" fontId="16" fillId="36" borderId="0" xfId="97" applyFont="1" applyFill="1" applyBorder="1"/>
    <xf numFmtId="0" fontId="16" fillId="36" borderId="0" xfId="97" applyFont="1" applyFill="1" applyBorder="1" applyAlignment="1">
      <alignment horizontal="right" indent="1"/>
    </xf>
    <xf numFmtId="0" fontId="12" fillId="36" borderId="13" xfId="97" applyFont="1" applyFill="1" applyBorder="1" applyAlignment="1"/>
    <xf numFmtId="0" fontId="12" fillId="36" borderId="12" xfId="97" applyFont="1" applyFill="1" applyBorder="1"/>
    <xf numFmtId="0" fontId="12" fillId="36" borderId="14" xfId="97" applyFont="1" applyFill="1" applyBorder="1"/>
    <xf numFmtId="0" fontId="16" fillId="36" borderId="15" xfId="97" applyFont="1" applyFill="1" applyBorder="1" applyAlignment="1" applyProtection="1">
      <protection locked="0"/>
    </xf>
    <xf numFmtId="0" fontId="12" fillId="36" borderId="15" xfId="97" applyFont="1" applyFill="1" applyBorder="1" applyProtection="1">
      <protection locked="0"/>
    </xf>
    <xf numFmtId="0" fontId="12" fillId="36" borderId="15" xfId="97" applyFont="1" applyFill="1" applyBorder="1"/>
    <xf numFmtId="0" fontId="12" fillId="36" borderId="15" xfId="97" applyFont="1" applyFill="1" applyBorder="1" applyAlignment="1" applyProtection="1">
      <protection locked="0"/>
    </xf>
    <xf numFmtId="0" fontId="12" fillId="36" borderId="16" xfId="97" applyFont="1" applyFill="1" applyBorder="1"/>
    <xf numFmtId="0" fontId="12" fillId="36" borderId="0" xfId="97" applyFont="1" applyFill="1" applyBorder="1"/>
    <xf numFmtId="0" fontId="12" fillId="36" borderId="13" xfId="97" applyFont="1" applyFill="1" applyBorder="1"/>
    <xf numFmtId="0" fontId="62" fillId="36" borderId="17" xfId="93" applyFont="1" applyFill="1" applyBorder="1"/>
    <xf numFmtId="0" fontId="62" fillId="36" borderId="18" xfId="93" applyFont="1" applyFill="1" applyBorder="1"/>
    <xf numFmtId="0" fontId="62" fillId="36" borderId="0" xfId="93" applyFont="1" applyFill="1" applyBorder="1" applyAlignment="1">
      <alignment horizontal="center" vertical="center"/>
    </xf>
    <xf numFmtId="0" fontId="63" fillId="36" borderId="0" xfId="93" applyFont="1" applyFill="1" applyBorder="1" applyAlignment="1">
      <alignment horizontal="center" vertical="center"/>
    </xf>
    <xf numFmtId="0" fontId="62" fillId="36" borderId="19" xfId="93" applyFont="1" applyFill="1" applyBorder="1" applyAlignment="1">
      <alignment vertical="center"/>
    </xf>
    <xf numFmtId="0" fontId="62" fillId="36" borderId="0" xfId="93" applyFont="1" applyFill="1" applyBorder="1"/>
    <xf numFmtId="0" fontId="64" fillId="36" borderId="0" xfId="93" applyFont="1" applyFill="1" applyBorder="1"/>
    <xf numFmtId="0" fontId="65" fillId="36" borderId="0" xfId="72" applyFont="1" applyFill="1" applyBorder="1" applyAlignment="1" applyProtection="1"/>
    <xf numFmtId="0" fontId="62" fillId="36" borderId="20" xfId="93" applyFont="1" applyFill="1" applyBorder="1"/>
    <xf numFmtId="0" fontId="62" fillId="36" borderId="21" xfId="93" applyFont="1" applyFill="1" applyBorder="1"/>
    <xf numFmtId="0" fontId="20" fillId="37" borderId="20" xfId="93" applyFont="1" applyFill="1" applyBorder="1" applyAlignment="1">
      <alignment vertical="center"/>
    </xf>
    <xf numFmtId="0" fontId="9" fillId="37" borderId="17" xfId="93" applyFont="1" applyFill="1" applyBorder="1" applyAlignment="1">
      <alignment vertical="center"/>
    </xf>
    <xf numFmtId="0" fontId="9" fillId="37" borderId="18" xfId="93" applyFont="1" applyFill="1" applyBorder="1" applyAlignment="1">
      <alignment vertical="center"/>
    </xf>
    <xf numFmtId="0" fontId="20" fillId="37" borderId="22" xfId="93" applyFont="1" applyFill="1" applyBorder="1" applyAlignment="1">
      <alignment vertical="center"/>
    </xf>
    <xf numFmtId="0" fontId="9" fillId="37" borderId="0" xfId="93" applyFont="1" applyFill="1" applyBorder="1" applyAlignment="1">
      <alignment vertical="center"/>
    </xf>
    <xf numFmtId="0" fontId="20" fillId="37" borderId="15" xfId="93" applyFont="1" applyFill="1" applyBorder="1" applyAlignment="1">
      <alignment vertical="center"/>
    </xf>
    <xf numFmtId="0" fontId="17" fillId="37" borderId="0" xfId="93" applyFont="1" applyFill="1" applyBorder="1" applyAlignment="1">
      <alignment vertical="center"/>
    </xf>
    <xf numFmtId="0" fontId="20" fillId="37" borderId="0" xfId="93" applyFont="1" applyFill="1" applyBorder="1" applyAlignment="1">
      <alignment vertical="center"/>
    </xf>
    <xf numFmtId="0" fontId="17" fillId="37" borderId="23" xfId="93" applyFont="1" applyFill="1" applyBorder="1"/>
    <xf numFmtId="0" fontId="9" fillId="37" borderId="13" xfId="93" applyFont="1" applyFill="1" applyBorder="1" applyAlignment="1">
      <alignment vertical="center"/>
    </xf>
    <xf numFmtId="0" fontId="17" fillId="37" borderId="13" xfId="93" applyFont="1" applyFill="1" applyBorder="1"/>
    <xf numFmtId="0" fontId="17" fillId="37" borderId="16" xfId="93" applyFont="1" applyFill="1" applyBorder="1"/>
    <xf numFmtId="168" fontId="16" fillId="36" borderId="10" xfId="97" quotePrefix="1" applyNumberFormat="1" applyFont="1" applyFill="1" applyBorder="1" applyAlignment="1">
      <alignment vertical="center" wrapText="1"/>
    </xf>
    <xf numFmtId="168" fontId="42" fillId="36" borderId="10" xfId="97" quotePrefix="1" applyNumberFormat="1" applyFont="1" applyFill="1" applyBorder="1" applyAlignment="1">
      <alignment horizontal="center" vertical="center" wrapText="1"/>
    </xf>
    <xf numFmtId="49" fontId="42" fillId="36" borderId="10" xfId="97" applyNumberFormat="1" applyFont="1" applyFill="1" applyBorder="1" applyAlignment="1">
      <alignment horizontal="center" vertical="center" wrapText="1"/>
    </xf>
    <xf numFmtId="0" fontId="66" fillId="7" borderId="24" xfId="97" applyFont="1" applyFill="1" applyBorder="1" applyAlignment="1" applyProtection="1">
      <alignment horizontal="left"/>
      <protection locked="0"/>
    </xf>
    <xf numFmtId="0" fontId="66" fillId="7" borderId="25" xfId="97" applyNumberFormat="1" applyFont="1" applyFill="1" applyBorder="1" applyAlignment="1">
      <alignment horizontal="center"/>
    </xf>
    <xf numFmtId="167" fontId="66" fillId="7" borderId="25" xfId="97" applyNumberFormat="1" applyFont="1" applyFill="1" applyBorder="1" applyAlignment="1">
      <alignment horizontal="center"/>
    </xf>
    <xf numFmtId="167" fontId="66" fillId="7" borderId="10" xfId="97" applyNumberFormat="1" applyFont="1" applyFill="1" applyBorder="1" applyAlignment="1">
      <alignment horizontal="center"/>
    </xf>
    <xf numFmtId="49" fontId="42" fillId="36" borderId="26" xfId="97" applyNumberFormat="1" applyFont="1" applyFill="1" applyBorder="1" applyAlignment="1">
      <alignment horizontal="center" vertical="center" wrapText="1"/>
    </xf>
    <xf numFmtId="2" fontId="42" fillId="36" borderId="10" xfId="97" applyNumberFormat="1" applyFont="1" applyFill="1" applyBorder="1" applyAlignment="1">
      <alignment horizontal="center" vertical="center" wrapText="1"/>
    </xf>
    <xf numFmtId="0" fontId="16" fillId="36" borderId="10" xfId="97" applyFont="1" applyFill="1" applyBorder="1"/>
    <xf numFmtId="2" fontId="16" fillId="36" borderId="10" xfId="59" applyNumberFormat="1" applyFont="1" applyFill="1" applyBorder="1" applyAlignment="1">
      <alignment horizontal="center"/>
    </xf>
    <xf numFmtId="167" fontId="16" fillId="36" borderId="10" xfId="97" applyNumberFormat="1" applyFont="1" applyFill="1" applyBorder="1" applyAlignment="1">
      <alignment horizontal="left"/>
    </xf>
    <xf numFmtId="168" fontId="16" fillId="36" borderId="10" xfId="97" quotePrefix="1" applyNumberFormat="1" applyFont="1" applyFill="1" applyBorder="1" applyAlignment="1">
      <alignment horizontal="right" vertical="center" wrapText="1"/>
    </xf>
    <xf numFmtId="49" fontId="42" fillId="36" borderId="11" xfId="97" applyNumberFormat="1" applyFont="1" applyFill="1" applyBorder="1" applyAlignment="1">
      <alignment horizontal="center" vertical="center" wrapText="1"/>
    </xf>
    <xf numFmtId="49" fontId="42" fillId="36" borderId="27" xfId="97" applyNumberFormat="1" applyFont="1" applyFill="1" applyBorder="1" applyAlignment="1">
      <alignment horizontal="center" vertical="center" wrapText="1"/>
    </xf>
    <xf numFmtId="49" fontId="42" fillId="36" borderId="10" xfId="100" applyNumberFormat="1" applyFont="1" applyFill="1" applyBorder="1" applyAlignment="1">
      <alignment horizontal="center" vertical="center" wrapText="1"/>
    </xf>
    <xf numFmtId="164" fontId="42" fillId="36" borderId="10" xfId="100" applyNumberFormat="1" applyFont="1" applyFill="1" applyBorder="1" applyAlignment="1">
      <alignment horizontal="right" vertical="center" wrapText="1"/>
    </xf>
    <xf numFmtId="49" fontId="42" fillId="36" borderId="10" xfId="100" applyNumberFormat="1" applyFont="1" applyFill="1" applyBorder="1" applyAlignment="1">
      <alignment horizontal="center"/>
    </xf>
    <xf numFmtId="167" fontId="16" fillId="36" borderId="28" xfId="59" applyNumberFormat="1" applyFont="1" applyFill="1" applyBorder="1" applyAlignment="1">
      <alignment horizontal="right" vertical="center"/>
    </xf>
    <xf numFmtId="10" fontId="66" fillId="7" borderId="10" xfId="100" applyNumberFormat="1" applyFont="1" applyFill="1" applyBorder="1" applyAlignment="1">
      <alignment horizontal="right"/>
    </xf>
    <xf numFmtId="49" fontId="42" fillId="36" borderId="10" xfId="100" applyNumberFormat="1" applyFont="1" applyFill="1" applyBorder="1" applyAlignment="1">
      <alignment horizontal="right" vertical="center" wrapText="1"/>
    </xf>
    <xf numFmtId="49" fontId="42" fillId="36" borderId="28" xfId="100" applyNumberFormat="1" applyFont="1" applyFill="1" applyBorder="1" applyAlignment="1">
      <alignment horizontal="center"/>
    </xf>
    <xf numFmtId="168" fontId="42" fillId="36" borderId="10" xfId="98" quotePrefix="1" applyNumberFormat="1" applyFont="1" applyFill="1" applyBorder="1" applyAlignment="1">
      <alignment horizontal="center" vertical="center" wrapText="1"/>
    </xf>
    <xf numFmtId="2" fontId="42" fillId="36" borderId="29" xfId="98" applyNumberFormat="1" applyFont="1" applyFill="1" applyBorder="1" applyAlignment="1">
      <alignment horizontal="center" vertical="center" wrapText="1"/>
    </xf>
    <xf numFmtId="164" fontId="42" fillId="36" borderId="10" xfId="100" applyNumberFormat="1" applyFont="1" applyFill="1" applyBorder="1" applyAlignment="1">
      <alignment horizontal="center" vertical="center" wrapText="1"/>
    </xf>
    <xf numFmtId="49" fontId="16" fillId="36" borderId="28" xfId="100" applyNumberFormat="1" applyFont="1" applyFill="1" applyBorder="1" applyAlignment="1">
      <alignment horizontal="center"/>
    </xf>
    <xf numFmtId="2" fontId="16" fillId="36" borderId="10" xfId="59" applyNumberFormat="1" applyFont="1" applyFill="1" applyBorder="1" applyAlignment="1">
      <alignment horizontal="center" wrapText="1"/>
    </xf>
    <xf numFmtId="168" fontId="42" fillId="36" borderId="10" xfId="102" applyNumberFormat="1" applyFont="1" applyFill="1" applyBorder="1" applyAlignment="1">
      <alignment horizontal="center" vertical="center" wrapText="1"/>
    </xf>
    <xf numFmtId="49" fontId="42" fillId="36" borderId="10" xfId="102" applyNumberFormat="1" applyFont="1" applyFill="1" applyBorder="1" applyAlignment="1">
      <alignment horizontal="center" vertical="center" wrapText="1"/>
    </xf>
    <xf numFmtId="167" fontId="11" fillId="36" borderId="10" xfId="102" applyNumberFormat="1" applyFont="1" applyFill="1" applyBorder="1" applyAlignment="1">
      <alignment horizontal="left"/>
    </xf>
    <xf numFmtId="167" fontId="16" fillId="36" borderId="28" xfId="59" applyNumberFormat="1" applyFont="1" applyFill="1" applyBorder="1" applyAlignment="1">
      <alignment horizontal="center" vertical="center"/>
    </xf>
    <xf numFmtId="49" fontId="42" fillId="36" borderId="30" xfId="102" applyNumberFormat="1" applyFont="1" applyFill="1" applyBorder="1" applyAlignment="1">
      <alignment horizontal="center" vertical="center" wrapText="1"/>
    </xf>
    <xf numFmtId="49" fontId="42" fillId="36" borderId="0" xfId="102" applyNumberFormat="1" applyFont="1" applyFill="1" applyBorder="1" applyAlignment="1">
      <alignment horizontal="center" vertical="center" wrapText="1"/>
    </xf>
    <xf numFmtId="167" fontId="67" fillId="36" borderId="10" xfId="102" applyNumberFormat="1" applyFont="1" applyFill="1" applyBorder="1" applyAlignment="1">
      <alignment horizontal="left"/>
    </xf>
    <xf numFmtId="49" fontId="42" fillId="36" borderId="10" xfId="102" applyNumberFormat="1" applyFont="1" applyFill="1" applyBorder="1" applyAlignment="1">
      <alignment horizontal="left" vertical="center" wrapText="1"/>
    </xf>
    <xf numFmtId="14" fontId="66" fillId="7" borderId="25" xfId="97" applyNumberFormat="1" applyFont="1" applyFill="1" applyBorder="1" applyAlignment="1">
      <alignment horizontal="center"/>
    </xf>
    <xf numFmtId="49" fontId="9" fillId="38" borderId="27" xfId="100" applyNumberFormat="1" applyFont="1" applyFill="1" applyBorder="1" applyAlignment="1">
      <alignment horizontal="center" vertical="center" wrapText="1"/>
    </xf>
    <xf numFmtId="49" fontId="9" fillId="38" borderId="11" xfId="100" applyNumberFormat="1" applyFont="1" applyFill="1" applyBorder="1" applyAlignment="1">
      <alignment horizontal="left" vertical="center" wrapText="1"/>
    </xf>
    <xf numFmtId="168" fontId="52" fillId="38" borderId="11" xfId="97" quotePrefix="1" applyNumberFormat="1" applyFont="1" applyFill="1" applyBorder="1" applyAlignment="1">
      <alignment horizontal="left" vertical="center" wrapText="1"/>
    </xf>
    <xf numFmtId="0" fontId="50" fillId="38" borderId="27" xfId="97" applyFont="1" applyFill="1" applyBorder="1"/>
    <xf numFmtId="0" fontId="50" fillId="38" borderId="25" xfId="97" applyFont="1" applyFill="1" applyBorder="1"/>
    <xf numFmtId="168" fontId="16" fillId="36" borderId="10" xfId="97" quotePrefix="1" applyNumberFormat="1" applyFont="1" applyFill="1" applyBorder="1" applyAlignment="1">
      <alignment horizontal="left" vertical="center" wrapText="1" indent="1"/>
    </xf>
    <xf numFmtId="167" fontId="12" fillId="38" borderId="11" xfId="97" applyNumberFormat="1" applyFont="1" applyFill="1" applyBorder="1" applyAlignment="1">
      <alignment horizontal="left"/>
    </xf>
    <xf numFmtId="0" fontId="9" fillId="38" borderId="27" xfId="97" applyFont="1" applyFill="1" applyBorder="1"/>
    <xf numFmtId="2" fontId="12" fillId="38" borderId="27" xfId="59" applyNumberFormat="1" applyFont="1" applyFill="1" applyBorder="1" applyAlignment="1">
      <alignment horizontal="center"/>
    </xf>
    <xf numFmtId="2" fontId="12" fillId="38" borderId="25" xfId="59" applyNumberFormat="1" applyFont="1" applyFill="1" applyBorder="1" applyAlignment="1">
      <alignment horizontal="center"/>
    </xf>
    <xf numFmtId="49" fontId="16" fillId="36" borderId="10" xfId="97" applyNumberFormat="1" applyFont="1" applyFill="1" applyBorder="1" applyAlignment="1">
      <alignment horizontal="left" indent="1"/>
    </xf>
    <xf numFmtId="49" fontId="16" fillId="31" borderId="10" xfId="97" applyNumberFormat="1" applyFont="1" applyFill="1" applyBorder="1" applyAlignment="1">
      <alignment horizontal="left" indent="1"/>
    </xf>
    <xf numFmtId="49" fontId="16" fillId="36" borderId="10" xfId="97" applyNumberFormat="1" applyFont="1" applyFill="1" applyBorder="1" applyAlignment="1">
      <alignment horizontal="left" wrapText="1" indent="1"/>
    </xf>
    <xf numFmtId="49" fontId="16" fillId="36" borderId="10" xfId="101" applyNumberFormat="1" applyFont="1" applyFill="1" applyBorder="1" applyAlignment="1">
      <alignment horizontal="left" vertical="center" wrapText="1" indent="1"/>
    </xf>
    <xf numFmtId="0" fontId="66" fillId="7" borderId="10" xfId="100" applyNumberFormat="1" applyFont="1" applyFill="1" applyBorder="1" applyAlignment="1">
      <alignment horizontal="left" indent="1"/>
    </xf>
    <xf numFmtId="41" fontId="68" fillId="38" borderId="27" xfId="98" applyNumberFormat="1" applyFont="1" applyFill="1" applyBorder="1"/>
    <xf numFmtId="167" fontId="69" fillId="38" borderId="27" xfId="62" applyNumberFormat="1" applyFont="1" applyFill="1" applyBorder="1" applyAlignment="1">
      <alignment horizontal="center" vertical="center"/>
    </xf>
    <xf numFmtId="167" fontId="69" fillId="38" borderId="25" xfId="62" applyNumberFormat="1" applyFont="1" applyFill="1" applyBorder="1" applyAlignment="1">
      <alignment horizontal="center" vertical="center"/>
    </xf>
    <xf numFmtId="41" fontId="16" fillId="31" borderId="10" xfId="98" applyNumberFormat="1" applyFont="1" applyFill="1" applyBorder="1" applyAlignment="1">
      <alignment horizontal="left" indent="1"/>
    </xf>
    <xf numFmtId="169" fontId="12" fillId="7" borderId="10" xfId="100" applyNumberFormat="1" applyFont="1" applyFill="1" applyBorder="1" applyAlignment="1">
      <alignment horizontal="left" indent="1"/>
    </xf>
    <xf numFmtId="168" fontId="16" fillId="36" borderId="10" xfId="0" applyNumberFormat="1" applyFont="1" applyFill="1" applyBorder="1" applyAlignment="1">
      <alignment horizontal="left" vertical="center" wrapText="1" indent="1"/>
    </xf>
    <xf numFmtId="49" fontId="42" fillId="36" borderId="10" xfId="102" applyNumberFormat="1" applyFont="1" applyFill="1" applyBorder="1" applyAlignment="1">
      <alignment horizontal="left" vertical="center" wrapText="1" indent="1"/>
    </xf>
    <xf numFmtId="49" fontId="16" fillId="36" borderId="10" xfId="102" applyNumberFormat="1" applyFont="1" applyFill="1" applyBorder="1" applyAlignment="1">
      <alignment horizontal="left" vertical="center" wrapText="1" indent="1"/>
    </xf>
    <xf numFmtId="49" fontId="16" fillId="36" borderId="10" xfId="100" applyNumberFormat="1" applyFont="1" applyFill="1" applyBorder="1" applyAlignment="1">
      <alignment horizontal="left" vertical="center" wrapText="1" indent="1"/>
    </xf>
    <xf numFmtId="49" fontId="9" fillId="38" borderId="11" xfId="102" applyNumberFormat="1" applyFont="1" applyFill="1" applyBorder="1" applyAlignment="1">
      <alignment horizontal="left" vertical="center" wrapText="1"/>
    </xf>
    <xf numFmtId="168" fontId="12" fillId="38" borderId="25" xfId="0" applyNumberFormat="1" applyFont="1" applyFill="1" applyBorder="1" applyAlignment="1">
      <alignment horizontal="left" vertical="center" wrapText="1" indent="1"/>
    </xf>
    <xf numFmtId="167" fontId="69" fillId="38" borderId="11" xfId="98" applyNumberFormat="1" applyFont="1" applyFill="1" applyBorder="1" applyAlignment="1">
      <alignment horizontal="left" indent="1"/>
    </xf>
    <xf numFmtId="0" fontId="66" fillId="7" borderId="10" xfId="59" applyNumberFormat="1" applyFont="1" applyFill="1" applyBorder="1" applyAlignment="1">
      <alignment horizontal="left" indent="1"/>
    </xf>
    <xf numFmtId="0" fontId="16" fillId="39" borderId="10" xfId="98" applyNumberFormat="1" applyFont="1" applyFill="1" applyBorder="1" applyAlignment="1">
      <alignment horizontal="left" indent="1"/>
    </xf>
    <xf numFmtId="167" fontId="12" fillId="38" borderId="11" xfId="97" applyNumberFormat="1" applyFont="1" applyFill="1" applyBorder="1" applyAlignment="1">
      <alignment horizontal="left" indent="1"/>
    </xf>
    <xf numFmtId="0" fontId="67" fillId="36" borderId="31" xfId="97" applyFont="1" applyFill="1" applyBorder="1" applyAlignment="1">
      <alignment horizontal="left" indent="1"/>
    </xf>
    <xf numFmtId="0" fontId="70" fillId="36" borderId="22" xfId="97" applyFont="1" applyFill="1" applyBorder="1" applyAlignment="1">
      <alignment horizontal="left" indent="1"/>
    </xf>
    <xf numFmtId="0" fontId="67" fillId="36" borderId="22" xfId="97" applyFont="1" applyFill="1" applyBorder="1" applyAlignment="1">
      <alignment horizontal="left" indent="1"/>
    </xf>
    <xf numFmtId="0" fontId="67" fillId="36" borderId="23" xfId="97" applyFont="1" applyFill="1" applyBorder="1" applyAlignment="1">
      <alignment horizontal="left" indent="1"/>
    </xf>
    <xf numFmtId="0" fontId="71" fillId="36" borderId="25" xfId="95" applyFont="1" applyFill="1" applyBorder="1"/>
    <xf numFmtId="0" fontId="15" fillId="9" borderId="0" xfId="95" applyFont="1" applyBorder="1"/>
    <xf numFmtId="0" fontId="7" fillId="9" borderId="0" xfId="95" applyBorder="1"/>
    <xf numFmtId="164" fontId="9" fillId="7" borderId="0" xfId="75" applyFont="1" applyFill="1" applyBorder="1" applyAlignment="1">
      <protection locked="0"/>
    </xf>
    <xf numFmtId="164" fontId="9" fillId="7" borderId="15" xfId="75" applyFont="1" applyFill="1" applyBorder="1" applyAlignment="1">
      <protection locked="0"/>
    </xf>
    <xf numFmtId="164" fontId="9" fillId="13" borderId="13" xfId="51" applyFont="1" applyBorder="1" applyAlignment="1"/>
    <xf numFmtId="164" fontId="9" fillId="13" borderId="16" xfId="51" applyFont="1" applyBorder="1" applyAlignment="1"/>
    <xf numFmtId="164" fontId="9" fillId="7" borderId="22" xfId="75" applyFont="1" applyFill="1" applyBorder="1" applyAlignment="1">
      <alignment horizontal="left" indent="1"/>
      <protection locked="0"/>
    </xf>
    <xf numFmtId="164" fontId="9" fillId="36" borderId="0" xfId="75" applyFont="1" applyFill="1" applyBorder="1" applyAlignment="1">
      <protection locked="0"/>
    </xf>
    <xf numFmtId="164" fontId="9" fillId="36" borderId="15" xfId="75" applyFont="1" applyFill="1" applyBorder="1" applyAlignment="1">
      <protection locked="0"/>
    </xf>
    <xf numFmtId="164" fontId="70" fillId="36" borderId="22" xfId="75" applyFont="1" applyFill="1" applyBorder="1" applyAlignment="1">
      <alignment horizontal="left" indent="1"/>
      <protection locked="0"/>
    </xf>
    <xf numFmtId="164" fontId="9" fillId="13" borderId="23" xfId="51" applyFont="1" applyBorder="1" applyAlignment="1">
      <alignment horizontal="left" indent="1"/>
    </xf>
    <xf numFmtId="0" fontId="72" fillId="36" borderId="22" xfId="97" applyFont="1" applyFill="1" applyBorder="1" applyAlignment="1">
      <alignment horizontal="left" indent="1"/>
    </xf>
    <xf numFmtId="0" fontId="71" fillId="36" borderId="11" xfId="95" applyFont="1" applyFill="1" applyBorder="1" applyAlignment="1">
      <alignment horizontal="left" indent="1"/>
    </xf>
    <xf numFmtId="0" fontId="15" fillId="9" borderId="0" xfId="95" applyFont="1" applyBorder="1" applyAlignment="1">
      <alignment horizontal="left" indent="1"/>
    </xf>
    <xf numFmtId="0" fontId="7" fillId="9" borderId="0" xfId="95" applyBorder="1" applyAlignment="1">
      <alignment horizontal="left" indent="1"/>
    </xf>
    <xf numFmtId="1" fontId="57" fillId="0" borderId="0" xfId="92"/>
    <xf numFmtId="14" fontId="57" fillId="0" borderId="0" xfId="92" applyNumberFormat="1" applyAlignment="1">
      <alignment vertical="top"/>
    </xf>
    <xf numFmtId="1" fontId="57" fillId="0" borderId="0" xfId="92" applyAlignment="1">
      <alignment horizontal="center" vertical="top"/>
    </xf>
    <xf numFmtId="1" fontId="57" fillId="0" borderId="0" xfId="92" applyAlignment="1">
      <alignment vertical="top"/>
    </xf>
    <xf numFmtId="1" fontId="57" fillId="0" borderId="0" xfId="92" applyAlignment="1">
      <alignment vertical="top" wrapText="1"/>
    </xf>
    <xf numFmtId="1" fontId="12" fillId="0" borderId="0" xfId="92" applyFont="1" applyAlignment="1">
      <alignment vertical="top"/>
    </xf>
    <xf numFmtId="1" fontId="12" fillId="0" borderId="0" xfId="92" applyFont="1" applyAlignment="1">
      <alignment vertical="top" wrapText="1"/>
    </xf>
    <xf numFmtId="1" fontId="57" fillId="0" borderId="0" xfId="92" applyAlignment="1">
      <alignment horizontal="center"/>
    </xf>
    <xf numFmtId="49" fontId="12" fillId="0" borderId="0" xfId="92" applyNumberFormat="1" applyFont="1" applyAlignment="1">
      <alignment vertical="top"/>
    </xf>
    <xf numFmtId="49" fontId="12" fillId="0" borderId="0" xfId="92" applyNumberFormat="1" applyFont="1" applyAlignment="1">
      <alignment horizontal="left" vertical="top"/>
    </xf>
    <xf numFmtId="171" fontId="66" fillId="7" borderId="10" xfId="102" applyNumberFormat="1" applyFont="1" applyFill="1" applyBorder="1" applyAlignment="1">
      <alignment horizontal="right"/>
    </xf>
    <xf numFmtId="169" fontId="12" fillId="35" borderId="10" xfId="100" applyNumberFormat="1" applyFont="1" applyFill="1" applyBorder="1" applyAlignment="1">
      <alignment horizontal="left"/>
    </xf>
    <xf numFmtId="1" fontId="12" fillId="0" borderId="0" xfId="92" applyFont="1" applyFill="1" applyAlignment="1">
      <alignment vertical="top" wrapText="1"/>
    </xf>
    <xf numFmtId="0" fontId="12" fillId="33" borderId="0" xfId="0" applyFont="1" applyFill="1" applyBorder="1"/>
    <xf numFmtId="1" fontId="57" fillId="33" borderId="0" xfId="92" applyFill="1" applyBorder="1"/>
    <xf numFmtId="1" fontId="73" fillId="33" borderId="0" xfId="92" applyFont="1" applyFill="1" applyBorder="1" applyAlignment="1">
      <alignment horizontal="center" vertical="center" wrapText="1"/>
    </xf>
    <xf numFmtId="1" fontId="57" fillId="33" borderId="0" xfId="92" applyFill="1" applyBorder="1" applyAlignment="1">
      <alignment horizontal="center" vertical="center"/>
    </xf>
    <xf numFmtId="1" fontId="57" fillId="33" borderId="0" xfId="92" applyFill="1" applyBorder="1" applyAlignment="1">
      <alignment vertical="top"/>
    </xf>
    <xf numFmtId="1" fontId="57" fillId="33" borderId="0" xfId="92" applyFill="1" applyBorder="1" applyAlignment="1">
      <alignment vertical="top" wrapText="1"/>
    </xf>
    <xf numFmtId="1" fontId="12" fillId="33" borderId="0" xfId="92" applyFont="1" applyFill="1" applyAlignment="1">
      <alignment vertical="top" wrapText="1"/>
    </xf>
    <xf numFmtId="1" fontId="57" fillId="36" borderId="0" xfId="92" applyFill="1" applyAlignment="1">
      <alignment horizontal="center" vertical="center"/>
    </xf>
    <xf numFmtId="1" fontId="57" fillId="36" borderId="0" xfId="92" applyFill="1" applyAlignment="1">
      <alignment horizontal="center" vertical="center" wrapText="1"/>
    </xf>
    <xf numFmtId="0" fontId="10" fillId="0" borderId="0" xfId="99" applyFont="1" applyFill="1" applyBorder="1" applyAlignment="1">
      <alignment horizontal="left" vertical="center"/>
    </xf>
    <xf numFmtId="0" fontId="7" fillId="9" borderId="0" xfId="97" applyAlignment="1"/>
    <xf numFmtId="1" fontId="12" fillId="0" borderId="0" xfId="92" applyFont="1" applyAlignment="1">
      <alignment horizontal="center" vertical="top"/>
    </xf>
    <xf numFmtId="0" fontId="74" fillId="9" borderId="0" xfId="95" applyFont="1"/>
    <xf numFmtId="0" fontId="49" fillId="40" borderId="0" xfId="98" applyFont="1" applyFill="1"/>
    <xf numFmtId="0" fontId="50" fillId="40" borderId="0" xfId="98" applyFont="1" applyFill="1"/>
    <xf numFmtId="14" fontId="49" fillId="40" borderId="0" xfId="98" applyNumberFormat="1" applyFont="1" applyFill="1"/>
    <xf numFmtId="14" fontId="49" fillId="40" borderId="0" xfId="98" applyNumberFormat="1" applyFont="1" applyFill="1" applyAlignment="1">
      <alignment horizontal="left"/>
    </xf>
    <xf numFmtId="168" fontId="77" fillId="41" borderId="39" xfId="114" applyNumberFormat="1" applyFont="1" applyFill="1" applyBorder="1"/>
    <xf numFmtId="41" fontId="78" fillId="0" borderId="0" xfId="113" applyNumberFormat="1" applyFont="1" applyFill="1" applyBorder="1"/>
    <xf numFmtId="0" fontId="74" fillId="9" borderId="0" xfId="97" applyFont="1"/>
    <xf numFmtId="168" fontId="42" fillId="36" borderId="11" xfId="98" quotePrefix="1" applyNumberFormat="1" applyFont="1" applyFill="1" applyBorder="1" applyAlignment="1">
      <alignment horizontal="center" vertical="center" wrapText="1"/>
    </xf>
    <xf numFmtId="2" fontId="42" fillId="36" borderId="26" xfId="98" applyNumberFormat="1" applyFont="1" applyFill="1" applyBorder="1" applyAlignment="1">
      <alignment horizontal="center" vertical="center" wrapText="1"/>
    </xf>
    <xf numFmtId="14" fontId="66" fillId="7" borderId="25" xfId="98" applyNumberFormat="1" applyFont="1" applyFill="1" applyBorder="1" applyAlignment="1">
      <alignment horizontal="right"/>
    </xf>
    <xf numFmtId="167" fontId="80" fillId="36" borderId="10" xfId="102" applyNumberFormat="1" applyFont="1" applyFill="1" applyBorder="1" applyAlignment="1">
      <alignment horizontal="left"/>
    </xf>
    <xf numFmtId="168" fontId="70" fillId="36" borderId="10" xfId="102" applyNumberFormat="1" applyFont="1" applyFill="1" applyBorder="1" applyAlignment="1">
      <alignment horizontal="center" vertical="center" wrapText="1"/>
    </xf>
    <xf numFmtId="0" fontId="53" fillId="34" borderId="0" xfId="0" applyNumberFormat="1" applyFont="1" applyFill="1" applyAlignment="1"/>
    <xf numFmtId="41" fontId="9" fillId="13" borderId="10" xfId="59" applyNumberFormat="1" applyFont="1" applyFill="1" applyBorder="1" applyAlignment="1">
      <alignment horizontal="right"/>
    </xf>
    <xf numFmtId="168" fontId="16" fillId="31" borderId="0" xfId="0" applyNumberFormat="1" applyFont="1" applyFill="1" applyAlignment="1">
      <alignment horizontal="left" vertical="center" wrapText="1"/>
    </xf>
    <xf numFmtId="49" fontId="70" fillId="36" borderId="28" xfId="100" applyNumberFormat="1" applyFont="1" applyFill="1" applyBorder="1" applyAlignment="1">
      <alignment horizontal="center" vertical="center" wrapText="1"/>
    </xf>
    <xf numFmtId="49" fontId="70" fillId="36" borderId="32" xfId="100" applyNumberFormat="1" applyFont="1" applyFill="1" applyBorder="1" applyAlignment="1">
      <alignment horizontal="center" vertical="center" wrapText="1"/>
    </xf>
    <xf numFmtId="49" fontId="70" fillId="36" borderId="24" xfId="100" applyNumberFormat="1" applyFont="1" applyFill="1" applyBorder="1" applyAlignment="1">
      <alignment horizontal="center" vertical="top" wrapText="1"/>
    </xf>
    <xf numFmtId="0" fontId="54" fillId="0" borderId="10" xfId="0" applyNumberFormat="1" applyFont="1" applyFill="1" applyBorder="1" applyAlignment="1" applyProtection="1">
      <alignment horizontal="center" wrapText="1"/>
      <protection locked="0"/>
    </xf>
    <xf numFmtId="49" fontId="77" fillId="42" borderId="10" xfId="100" applyNumberFormat="1" applyFont="1" applyFill="1" applyBorder="1" applyAlignment="1">
      <alignment horizontal="center" vertical="center" wrapText="1"/>
    </xf>
    <xf numFmtId="49" fontId="77" fillId="43" borderId="10" xfId="100" applyNumberFormat="1" applyFont="1" applyFill="1" applyBorder="1" applyAlignment="1">
      <alignment horizontal="center" vertical="center" wrapText="1"/>
    </xf>
    <xf numFmtId="0" fontId="44" fillId="44" borderId="10" xfId="59" applyNumberFormat="1" applyFont="1" applyFill="1" applyBorder="1" applyAlignment="1"/>
    <xf numFmtId="0" fontId="9" fillId="38" borderId="27" xfId="59" applyNumberFormat="1" applyFont="1" applyFill="1" applyBorder="1" applyAlignment="1">
      <alignment horizontal="center" vertical="center" wrapText="1"/>
    </xf>
    <xf numFmtId="0" fontId="16" fillId="44" borderId="10" xfId="100" applyNumberFormat="1" applyFont="1" applyFill="1" applyBorder="1" applyAlignment="1">
      <alignment horizontal="left" vertical="center" wrapText="1" indent="1"/>
    </xf>
    <xf numFmtId="49" fontId="42" fillId="39" borderId="10" xfId="100" applyNumberFormat="1" applyFont="1" applyFill="1" applyBorder="1" applyAlignment="1">
      <alignment horizontal="left" vertical="center" wrapText="1"/>
    </xf>
    <xf numFmtId="49" fontId="9" fillId="38" borderId="10" xfId="100" applyNumberFormat="1" applyFont="1" applyFill="1" applyBorder="1" applyAlignment="1">
      <alignment horizontal="left" vertical="center" wrapText="1"/>
    </xf>
    <xf numFmtId="0" fontId="12" fillId="0" borderId="0" xfId="0" applyFont="1" applyAlignment="1">
      <alignment horizontal="left" vertical="top"/>
    </xf>
    <xf numFmtId="1" fontId="12" fillId="0" borderId="0" xfId="92" applyFont="1" applyAlignment="1">
      <alignment horizontal="left" vertical="top"/>
    </xf>
    <xf numFmtId="0" fontId="12" fillId="0" borderId="0" xfId="0" applyFont="1" applyAlignment="1">
      <alignment horizontal="left" vertical="top" wrapText="1"/>
    </xf>
    <xf numFmtId="14" fontId="12" fillId="0" borderId="0" xfId="0" applyNumberFormat="1" applyFont="1" applyAlignment="1">
      <alignment horizontal="left" vertical="top"/>
    </xf>
    <xf numFmtId="0" fontId="12" fillId="0" borderId="0" xfId="0" applyFont="1" applyAlignment="1">
      <alignment vertical="top" wrapText="1"/>
    </xf>
    <xf numFmtId="0" fontId="12" fillId="0" borderId="0" xfId="0" applyFont="1" applyAlignment="1">
      <alignment horizontal="center" vertical="top" wrapText="1"/>
    </xf>
    <xf numFmtId="0" fontId="12" fillId="0" borderId="0" xfId="0" applyFont="1" applyAlignment="1">
      <alignment vertical="top"/>
    </xf>
    <xf numFmtId="168" fontId="42" fillId="36" borderId="33" xfId="97" applyNumberFormat="1" applyFont="1" applyFill="1" applyBorder="1" applyAlignment="1">
      <alignment horizontal="center" vertical="center" wrapText="1"/>
    </xf>
    <xf numFmtId="168" fontId="42" fillId="36" borderId="10" xfId="97" applyNumberFormat="1" applyFont="1" applyFill="1" applyBorder="1" applyAlignment="1">
      <alignment horizontal="center" vertical="center" wrapText="1"/>
    </xf>
    <xf numFmtId="49" fontId="81" fillId="41" borderId="10" xfId="114" applyNumberFormat="1" applyFont="1" applyFill="1" applyBorder="1" applyAlignment="1"/>
    <xf numFmtId="49" fontId="81" fillId="41" borderId="40" xfId="114" applyNumberFormat="1" applyFont="1" applyFill="1" applyBorder="1"/>
    <xf numFmtId="49" fontId="81" fillId="41" borderId="10" xfId="114" applyNumberFormat="1" applyFont="1" applyFill="1" applyBorder="1" applyAlignment="1">
      <alignment wrapText="1"/>
    </xf>
    <xf numFmtId="41" fontId="81" fillId="41" borderId="10" xfId="114" applyNumberFormat="1" applyFont="1" applyFill="1" applyBorder="1"/>
    <xf numFmtId="168" fontId="77" fillId="41" borderId="10" xfId="114" applyNumberFormat="1" applyFont="1" applyFill="1" applyBorder="1"/>
    <xf numFmtId="0" fontId="82" fillId="0" borderId="0" xfId="114" applyFont="1" applyFill="1" applyBorder="1"/>
    <xf numFmtId="10" fontId="82" fillId="40" borderId="10" xfId="114" applyNumberFormat="1" applyFont="1" applyFill="1" applyBorder="1"/>
    <xf numFmtId="168" fontId="16" fillId="36" borderId="11" xfId="97" quotePrefix="1" applyNumberFormat="1" applyFont="1" applyFill="1" applyBorder="1" applyAlignment="1">
      <alignment horizontal="left" vertical="center" wrapText="1" indent="1"/>
    </xf>
    <xf numFmtId="10" fontId="78" fillId="40" borderId="10" xfId="113" applyNumberFormat="1" applyFont="1" applyFill="1" applyBorder="1"/>
    <xf numFmtId="168" fontId="42" fillId="36" borderId="27" xfId="97" applyNumberFormat="1" applyFont="1" applyFill="1" applyBorder="1" applyAlignment="1">
      <alignment horizontal="center" vertical="center" wrapText="1"/>
    </xf>
    <xf numFmtId="1" fontId="42" fillId="36" borderId="10" xfId="97" applyNumberFormat="1" applyFont="1" applyFill="1" applyBorder="1" applyAlignment="1">
      <alignment horizontal="center" vertical="center" wrapText="1"/>
    </xf>
    <xf numFmtId="172" fontId="78" fillId="40" borderId="10" xfId="113" applyNumberFormat="1" applyFont="1" applyFill="1" applyBorder="1" applyAlignment="1"/>
    <xf numFmtId="168" fontId="42" fillId="36" borderId="10" xfId="97" applyNumberFormat="1" applyFont="1" applyFill="1" applyBorder="1" applyAlignment="1">
      <alignment horizontal="left" vertical="center" wrapText="1"/>
    </xf>
    <xf numFmtId="168" fontId="16" fillId="36" borderId="10" xfId="97" quotePrefix="1" applyNumberFormat="1" applyFont="1" applyFill="1" applyBorder="1" applyAlignment="1">
      <alignment horizontal="left" vertical="center" wrapText="1" indent="3"/>
    </xf>
    <xf numFmtId="168" fontId="70" fillId="36" borderId="10" xfId="97" applyNumberFormat="1" applyFont="1" applyFill="1" applyBorder="1" applyAlignment="1">
      <alignment horizontal="left" vertical="center" wrapText="1"/>
    </xf>
    <xf numFmtId="168" fontId="67" fillId="36" borderId="10" xfId="97" quotePrefix="1" applyNumberFormat="1" applyFont="1" applyFill="1" applyBorder="1" applyAlignment="1">
      <alignment horizontal="left" vertical="center" wrapText="1" indent="1"/>
    </xf>
    <xf numFmtId="172" fontId="78" fillId="40" borderId="10" xfId="113" applyNumberFormat="1" applyFont="1" applyFill="1" applyBorder="1"/>
    <xf numFmtId="172" fontId="78" fillId="40" borderId="10" xfId="107" applyNumberFormat="1" applyFont="1" applyFill="1" applyBorder="1" applyAlignment="1">
      <alignment horizontal="right"/>
    </xf>
    <xf numFmtId="41" fontId="66" fillId="7" borderId="10" xfId="59" applyNumberFormat="1" applyFont="1" applyFill="1" applyBorder="1" applyAlignment="1">
      <alignment horizontal="left" indent="1"/>
    </xf>
    <xf numFmtId="41" fontId="12" fillId="13" borderId="10" xfId="59" applyNumberFormat="1" applyFont="1" applyFill="1" applyBorder="1" applyAlignment="1"/>
    <xf numFmtId="0" fontId="66" fillId="7" borderId="10" xfId="97" applyNumberFormat="1" applyFont="1" applyFill="1" applyBorder="1" applyAlignment="1">
      <alignment horizontal="right" indent="1"/>
    </xf>
    <xf numFmtId="14" fontId="66" fillId="7" borderId="25" xfId="97" applyNumberFormat="1" applyFont="1" applyFill="1" applyBorder="1" applyAlignment="1">
      <alignment horizontal="right"/>
    </xf>
    <xf numFmtId="0" fontId="66" fillId="7" borderId="25" xfId="97" applyNumberFormat="1" applyFont="1" applyFill="1" applyBorder="1" applyAlignment="1">
      <alignment horizontal="right" indent="1"/>
    </xf>
    <xf numFmtId="167" fontId="66" fillId="7" borderId="10" xfId="98" applyNumberFormat="1" applyFont="1" applyFill="1" applyBorder="1" applyAlignment="1">
      <alignment horizontal="right" indent="1"/>
    </xf>
    <xf numFmtId="0" fontId="66" fillId="7" borderId="25" xfId="98" applyNumberFormat="1" applyFont="1" applyFill="1" applyBorder="1" applyAlignment="1">
      <alignment horizontal="right" indent="1"/>
    </xf>
    <xf numFmtId="0" fontId="42" fillId="36" borderId="26" xfId="97" applyNumberFormat="1" applyFont="1" applyFill="1" applyBorder="1" applyAlignment="1">
      <alignment horizontal="center" vertical="center" wrapText="1"/>
    </xf>
    <xf numFmtId="0" fontId="42" fillId="36" borderId="10" xfId="97" applyNumberFormat="1" applyFont="1" applyFill="1" applyBorder="1" applyAlignment="1">
      <alignment horizontal="center" vertical="center" wrapText="1"/>
    </xf>
    <xf numFmtId="0" fontId="7" fillId="9" borderId="0" xfId="97" applyNumberFormat="1"/>
    <xf numFmtId="1" fontId="66" fillId="7" borderId="10" xfId="102" applyNumberFormat="1" applyFont="1" applyFill="1" applyBorder="1" applyAlignment="1">
      <alignment horizontal="right"/>
    </xf>
    <xf numFmtId="0" fontId="66" fillId="7" borderId="10" xfId="102" applyNumberFormat="1" applyFont="1" applyFill="1" applyBorder="1" applyAlignment="1">
      <alignment horizontal="right" indent="1"/>
    </xf>
    <xf numFmtId="0" fontId="66" fillId="7" borderId="10" xfId="102" applyNumberFormat="1" applyFont="1" applyFill="1" applyBorder="1" applyAlignment="1">
      <alignment horizontal="right"/>
    </xf>
    <xf numFmtId="41" fontId="7" fillId="9" borderId="0" xfId="100" applyNumberFormat="1"/>
    <xf numFmtId="167" fontId="67" fillId="36" borderId="28" xfId="59" applyNumberFormat="1" applyFont="1" applyFill="1" applyBorder="1" applyAlignment="1">
      <alignment horizontal="center" vertical="center"/>
    </xf>
    <xf numFmtId="14" fontId="66" fillId="7" borderId="10" xfId="100" applyNumberFormat="1" applyFont="1" applyFill="1" applyBorder="1" applyAlignment="1">
      <alignment horizontal="left" indent="1"/>
    </xf>
    <xf numFmtId="0" fontId="12" fillId="39" borderId="10" xfId="97" applyNumberFormat="1" applyFont="1" applyFill="1" applyBorder="1" applyAlignment="1">
      <alignment horizontal="left" indent="1"/>
    </xf>
    <xf numFmtId="0" fontId="12" fillId="38" borderId="11" xfId="97" applyNumberFormat="1" applyFont="1" applyFill="1" applyBorder="1" applyAlignment="1">
      <alignment horizontal="left" indent="1"/>
    </xf>
    <xf numFmtId="0" fontId="12" fillId="7" borderId="10" xfId="59" applyNumberFormat="1" applyFont="1" applyFill="1" applyBorder="1" applyAlignment="1">
      <alignment horizontal="left" indent="1"/>
    </xf>
    <xf numFmtId="0" fontId="12" fillId="39" borderId="10" xfId="97" applyNumberFormat="1" applyFont="1" applyFill="1" applyBorder="1" applyAlignment="1">
      <alignment horizontal="left"/>
    </xf>
    <xf numFmtId="164" fontId="12" fillId="13" borderId="10" xfId="59" applyNumberFormat="1" applyFont="1" applyFill="1" applyBorder="1" applyAlignment="1">
      <alignment horizontal="right"/>
    </xf>
    <xf numFmtId="164" fontId="66" fillId="7" borderId="10" xfId="59" applyNumberFormat="1" applyFont="1" applyFill="1" applyBorder="1" applyAlignment="1">
      <alignment horizontal="right"/>
    </xf>
    <xf numFmtId="164" fontId="9" fillId="13" borderId="10" xfId="59" applyNumberFormat="1" applyFont="1" applyFill="1" applyBorder="1" applyAlignment="1">
      <alignment horizontal="right"/>
    </xf>
    <xf numFmtId="164" fontId="12" fillId="38" borderId="27" xfId="59" applyNumberFormat="1" applyFont="1" applyFill="1" applyBorder="1" applyAlignment="1">
      <alignment horizontal="center"/>
    </xf>
    <xf numFmtId="164" fontId="12" fillId="38" borderId="25" xfId="59" applyNumberFormat="1" applyFont="1" applyFill="1" applyBorder="1" applyAlignment="1">
      <alignment horizontal="center"/>
    </xf>
    <xf numFmtId="164" fontId="78" fillId="40" borderId="10" xfId="113" applyNumberFormat="1" applyFont="1" applyFill="1" applyBorder="1" applyAlignment="1"/>
    <xf numFmtId="164" fontId="78" fillId="40" borderId="10" xfId="113" applyNumberFormat="1" applyFont="1" applyFill="1" applyBorder="1"/>
    <xf numFmtId="164" fontId="82" fillId="40" borderId="10" xfId="114" applyNumberFormat="1" applyFont="1" applyFill="1" applyBorder="1"/>
    <xf numFmtId="164" fontId="78" fillId="40" borderId="27" xfId="113" applyNumberFormat="1" applyFont="1" applyFill="1" applyBorder="1"/>
    <xf numFmtId="164" fontId="82" fillId="40" borderId="27" xfId="114" applyNumberFormat="1" applyFont="1" applyFill="1" applyBorder="1"/>
    <xf numFmtId="164" fontId="12" fillId="35" borderId="25" xfId="59" applyNumberFormat="1" applyFont="1" applyFill="1" applyBorder="1" applyAlignment="1">
      <alignment horizontal="right"/>
    </xf>
    <xf numFmtId="164" fontId="66" fillId="7" borderId="25" xfId="59" applyNumberFormat="1" applyFont="1" applyFill="1" applyBorder="1" applyAlignment="1">
      <alignment horizontal="right"/>
    </xf>
    <xf numFmtId="164" fontId="66" fillId="7" borderId="25" xfId="97" applyNumberFormat="1" applyFont="1" applyFill="1" applyBorder="1" applyAlignment="1">
      <alignment horizontal="right"/>
    </xf>
    <xf numFmtId="164" fontId="68" fillId="13" borderId="10" xfId="59" applyNumberFormat="1" applyFont="1" applyFill="1" applyBorder="1" applyAlignment="1">
      <alignment horizontal="right"/>
    </xf>
    <xf numFmtId="164" fontId="66" fillId="7" borderId="10" xfId="100" applyNumberFormat="1" applyFont="1" applyFill="1" applyBorder="1" applyAlignment="1">
      <alignment horizontal="right"/>
    </xf>
    <xf numFmtId="164" fontId="66" fillId="7" borderId="10" xfId="59" applyNumberFormat="1" applyFont="1" applyFill="1" applyBorder="1" applyAlignment="1"/>
    <xf numFmtId="164" fontId="12" fillId="45" borderId="10" xfId="59" applyNumberFormat="1" applyFont="1" applyFill="1" applyBorder="1" applyAlignment="1"/>
    <xf numFmtId="164" fontId="12" fillId="13" borderId="10" xfId="59" applyNumberFormat="1" applyFont="1" applyFill="1" applyBorder="1" applyAlignment="1"/>
    <xf numFmtId="10" fontId="66" fillId="7" borderId="10" xfId="59" applyNumberFormat="1" applyFont="1" applyFill="1" applyBorder="1" applyAlignment="1"/>
    <xf numFmtId="10" fontId="12" fillId="45" borderId="10" xfId="59" applyNumberFormat="1" applyFont="1" applyFill="1" applyBorder="1" applyAlignment="1"/>
    <xf numFmtId="164" fontId="44" fillId="13" borderId="10" xfId="59" applyNumberFormat="1" applyFont="1" applyFill="1" applyBorder="1" applyAlignment="1"/>
    <xf numFmtId="164" fontId="69" fillId="38" borderId="27" xfId="62" applyNumberFormat="1" applyFont="1" applyFill="1" applyBorder="1" applyAlignment="1">
      <alignment horizontal="center" vertical="center"/>
    </xf>
    <xf numFmtId="164" fontId="69" fillId="38" borderId="25" xfId="62" applyNumberFormat="1" applyFont="1" applyFill="1" applyBorder="1" applyAlignment="1">
      <alignment horizontal="center" vertical="center"/>
    </xf>
    <xf numFmtId="164" fontId="66" fillId="7" borderId="10" xfId="59" applyNumberFormat="1" applyFont="1" applyFill="1" applyBorder="1"/>
    <xf numFmtId="164" fontId="42" fillId="36" borderId="26" xfId="98" applyNumberFormat="1" applyFont="1" applyFill="1" applyBorder="1" applyAlignment="1">
      <alignment horizontal="center" vertical="center" wrapText="1"/>
    </xf>
    <xf numFmtId="164" fontId="43" fillId="13" borderId="10" xfId="59" applyNumberFormat="1" applyFont="1" applyFill="1" applyBorder="1" applyAlignment="1"/>
    <xf numFmtId="164" fontId="66" fillId="7" borderId="25" xfId="98" applyNumberFormat="1" applyFont="1" applyFill="1" applyBorder="1" applyAlignment="1">
      <alignment horizontal="right"/>
    </xf>
    <xf numFmtId="164" fontId="66" fillId="7" borderId="10" xfId="102" applyNumberFormat="1" applyFont="1" applyFill="1" applyBorder="1" applyAlignment="1">
      <alignment horizontal="right"/>
    </xf>
    <xf numFmtId="164" fontId="12" fillId="35" borderId="10" xfId="59" applyNumberFormat="1" applyFont="1" applyFill="1" applyBorder="1" applyAlignment="1">
      <alignment horizontal="right"/>
    </xf>
    <xf numFmtId="164" fontId="9" fillId="13" borderId="10" xfId="102" applyNumberFormat="1" applyFont="1" applyFill="1" applyBorder="1" applyAlignment="1">
      <alignment horizontal="right"/>
    </xf>
    <xf numFmtId="166" fontId="12" fillId="13" borderId="10" xfId="59" applyNumberFormat="1" applyFont="1" applyFill="1" applyBorder="1" applyAlignment="1">
      <alignment horizontal="right"/>
    </xf>
    <xf numFmtId="164" fontId="12" fillId="7" borderId="10" xfId="59" applyNumberFormat="1" applyFont="1" applyFill="1" applyBorder="1" applyAlignment="1">
      <alignment horizontal="right"/>
    </xf>
    <xf numFmtId="164" fontId="66" fillId="7" borderId="10" xfId="59" applyNumberFormat="1" applyFont="1" applyFill="1" applyBorder="1" applyAlignment="1">
      <alignment horizontal="left" indent="1"/>
    </xf>
    <xf numFmtId="164" fontId="9" fillId="38" borderId="27" xfId="59" applyNumberFormat="1" applyFont="1" applyFill="1" applyBorder="1" applyAlignment="1">
      <alignment horizontal="center" vertical="center" wrapText="1"/>
    </xf>
    <xf numFmtId="164" fontId="14" fillId="35" borderId="0" xfId="59" applyNumberFormat="1" applyFont="1" applyFill="1" applyBorder="1" applyAlignment="1" applyProtection="1">
      <alignment horizontal="right"/>
      <protection locked="0"/>
    </xf>
    <xf numFmtId="164" fontId="9" fillId="38" borderId="25" xfId="59" applyNumberFormat="1" applyFont="1" applyFill="1" applyBorder="1" applyAlignment="1">
      <alignment horizontal="center" vertical="center" wrapText="1"/>
    </xf>
    <xf numFmtId="164" fontId="14" fillId="35" borderId="34" xfId="59" applyNumberFormat="1" applyFont="1" applyFill="1" applyBorder="1" applyAlignment="1" applyProtection="1">
      <alignment horizontal="right"/>
      <protection locked="0"/>
    </xf>
    <xf numFmtId="43" fontId="44" fillId="13" borderId="10" xfId="59" applyNumberFormat="1" applyFont="1" applyFill="1" applyBorder="1" applyAlignment="1"/>
    <xf numFmtId="173" fontId="78" fillId="40" borderId="10" xfId="113" applyNumberFormat="1" applyFont="1" applyFill="1" applyBorder="1"/>
    <xf numFmtId="173" fontId="16" fillId="36" borderId="10" xfId="97" quotePrefix="1" applyNumberFormat="1" applyFont="1" applyFill="1" applyBorder="1" applyAlignment="1">
      <alignment horizontal="left" vertical="center" wrapText="1" indent="1"/>
    </xf>
    <xf numFmtId="41" fontId="83" fillId="0" borderId="0" xfId="114" applyNumberFormat="1" applyFont="1" applyFill="1" applyBorder="1"/>
    <xf numFmtId="0" fontId="84" fillId="34" borderId="0" xfId="0" applyFont="1" applyFill="1" applyAlignment="1">
      <alignment horizontal="left" indent="1"/>
    </xf>
    <xf numFmtId="0" fontId="46" fillId="34" borderId="0" xfId="0" applyFont="1" applyFill="1" applyAlignment="1">
      <alignment horizontal="left" indent="1"/>
    </xf>
    <xf numFmtId="49" fontId="70" fillId="36" borderId="32" xfId="100" applyNumberFormat="1" applyFont="1" applyFill="1" applyBorder="1" applyAlignment="1">
      <alignment horizontal="center" vertical="center" wrapText="1"/>
    </xf>
    <xf numFmtId="0" fontId="66" fillId="7" borderId="10" xfId="59" applyNumberFormat="1" applyFont="1" applyFill="1" applyBorder="1" applyAlignment="1">
      <alignment horizontal="right"/>
    </xf>
    <xf numFmtId="0" fontId="66" fillId="7" borderId="10" xfId="102" applyNumberFormat="1" applyFont="1" applyFill="1" applyBorder="1" applyAlignment="1">
      <alignment vertical="top"/>
    </xf>
    <xf numFmtId="0" fontId="71" fillId="9" borderId="0" xfId="95" applyFont="1" applyAlignment="1">
      <alignment horizontal="left" indent="1"/>
    </xf>
    <xf numFmtId="0" fontId="71" fillId="9" borderId="0" xfId="95" applyFont="1"/>
    <xf numFmtId="0" fontId="85" fillId="9" borderId="0" xfId="95" applyFont="1"/>
    <xf numFmtId="49" fontId="67" fillId="36" borderId="10" xfId="97" applyNumberFormat="1" applyFont="1" applyFill="1" applyBorder="1" applyAlignment="1">
      <alignment horizontal="left" indent="1"/>
    </xf>
    <xf numFmtId="0" fontId="70" fillId="38" borderId="27" xfId="98" applyFont="1" applyFill="1" applyBorder="1"/>
    <xf numFmtId="49" fontId="67" fillId="36" borderId="10" xfId="98" applyNumberFormat="1" applyFont="1" applyFill="1" applyBorder="1" applyAlignment="1">
      <alignment horizontal="left" indent="1"/>
    </xf>
    <xf numFmtId="49" fontId="67" fillId="31" borderId="10" xfId="98" applyNumberFormat="1" applyFont="1" applyFill="1" applyBorder="1" applyAlignment="1">
      <alignment horizontal="left" indent="1"/>
    </xf>
    <xf numFmtId="2" fontId="70" fillId="36" borderId="26" xfId="98" applyNumberFormat="1" applyFont="1" applyFill="1" applyBorder="1" applyAlignment="1">
      <alignment horizontal="left" vertical="center" wrapText="1"/>
    </xf>
    <xf numFmtId="41" fontId="67" fillId="36" borderId="11" xfId="98" applyNumberFormat="1" applyFont="1" applyFill="1" applyBorder="1" applyAlignment="1">
      <alignment horizontal="left" indent="1"/>
    </xf>
    <xf numFmtId="41" fontId="67" fillId="31" borderId="10" xfId="98" applyNumberFormat="1" applyFont="1" applyFill="1" applyBorder="1" applyAlignment="1">
      <alignment horizontal="left" indent="1"/>
    </xf>
    <xf numFmtId="41" fontId="9" fillId="38" borderId="27" xfId="98" applyNumberFormat="1" applyFont="1" applyFill="1" applyBorder="1"/>
    <xf numFmtId="41" fontId="70" fillId="31" borderId="10" xfId="98" applyNumberFormat="1" applyFont="1" applyFill="1" applyBorder="1" applyAlignment="1">
      <alignment horizontal="left"/>
    </xf>
    <xf numFmtId="41" fontId="9" fillId="38" borderId="27" xfId="98" applyNumberFormat="1" applyFont="1" applyFill="1" applyBorder="1" applyAlignment="1">
      <alignment horizontal="left"/>
    </xf>
    <xf numFmtId="2" fontId="67" fillId="36" borderId="28" xfId="59" applyNumberFormat="1" applyFont="1" applyFill="1" applyBorder="1" applyAlignment="1">
      <alignment horizontal="center" vertical="center"/>
    </xf>
    <xf numFmtId="1" fontId="67" fillId="36" borderId="28" xfId="59" applyNumberFormat="1" applyFont="1" applyFill="1" applyBorder="1" applyAlignment="1">
      <alignment horizontal="center" vertical="center"/>
    </xf>
    <xf numFmtId="49" fontId="67" fillId="36" borderId="10" xfId="102" applyNumberFormat="1" applyFont="1" applyFill="1" applyBorder="1" applyAlignment="1">
      <alignment horizontal="left" vertical="center" wrapText="1" indent="1"/>
    </xf>
    <xf numFmtId="49" fontId="70" fillId="32" borderId="10" xfId="100" applyNumberFormat="1" applyFont="1" applyFill="1" applyBorder="1" applyAlignment="1">
      <alignment horizontal="center" vertical="center" wrapText="1"/>
    </xf>
    <xf numFmtId="49" fontId="70" fillId="32" borderId="32" xfId="100" applyNumberFormat="1" applyFont="1" applyFill="1" applyBorder="1" applyAlignment="1">
      <alignment horizontal="center" vertical="center" wrapText="1"/>
    </xf>
    <xf numFmtId="49" fontId="70" fillId="46" borderId="32" xfId="100" applyNumberFormat="1" applyFont="1" applyFill="1" applyBorder="1" applyAlignment="1">
      <alignment horizontal="center" vertical="center" wrapText="1"/>
    </xf>
    <xf numFmtId="49" fontId="70" fillId="47" borderId="32" xfId="100" applyNumberFormat="1" applyFont="1" applyFill="1" applyBorder="1" applyAlignment="1">
      <alignment horizontal="center" vertical="center" wrapText="1"/>
    </xf>
    <xf numFmtId="49" fontId="70" fillId="32" borderId="27" xfId="100" applyNumberFormat="1" applyFont="1" applyFill="1" applyBorder="1" applyAlignment="1">
      <alignment horizontal="center" vertical="center" wrapText="1"/>
    </xf>
    <xf numFmtId="49" fontId="70" fillId="46" borderId="27" xfId="100" applyNumberFormat="1" applyFont="1" applyFill="1" applyBorder="1" applyAlignment="1">
      <alignment horizontal="center" vertical="center" wrapText="1"/>
    </xf>
    <xf numFmtId="49" fontId="70" fillId="46" borderId="11" xfId="100" applyNumberFormat="1" applyFont="1" applyFill="1" applyBorder="1" applyAlignment="1">
      <alignment horizontal="center" vertical="center" wrapText="1"/>
    </xf>
    <xf numFmtId="49" fontId="70" fillId="46" borderId="25" xfId="100" applyNumberFormat="1" applyFont="1" applyFill="1" applyBorder="1" applyAlignment="1">
      <alignment horizontal="center" vertical="center" wrapText="1"/>
    </xf>
    <xf numFmtId="49" fontId="70" fillId="47" borderId="27" xfId="100" applyNumberFormat="1" applyFont="1" applyFill="1" applyBorder="1" applyAlignment="1">
      <alignment horizontal="center" vertical="center" wrapText="1"/>
    </xf>
    <xf numFmtId="49" fontId="70" fillId="47" borderId="11" xfId="100" applyNumberFormat="1" applyFont="1" applyFill="1" applyBorder="1" applyAlignment="1">
      <alignment horizontal="center" vertical="center" wrapText="1"/>
    </xf>
    <xf numFmtId="49" fontId="70" fillId="47" borderId="25" xfId="100" applyNumberFormat="1" applyFont="1" applyFill="1" applyBorder="1" applyAlignment="1">
      <alignment horizontal="center" vertical="center" wrapText="1"/>
    </xf>
    <xf numFmtId="0" fontId="49" fillId="35" borderId="0" xfId="98" applyFont="1" applyFill="1"/>
    <xf numFmtId="0" fontId="50" fillId="35" borderId="0" xfId="98" applyFont="1" applyFill="1"/>
    <xf numFmtId="14" fontId="49" fillId="35" borderId="0" xfId="98" applyNumberFormat="1" applyFont="1" applyFill="1"/>
    <xf numFmtId="14" fontId="49" fillId="35" borderId="0" xfId="98" applyNumberFormat="1" applyFont="1" applyFill="1" applyAlignment="1">
      <alignment horizontal="left"/>
    </xf>
    <xf numFmtId="0" fontId="55" fillId="9" borderId="0" xfId="97" applyFont="1"/>
    <xf numFmtId="1" fontId="66" fillId="7" borderId="25" xfId="97" applyNumberFormat="1" applyFont="1" applyFill="1" applyBorder="1" applyAlignment="1">
      <alignment horizontal="center"/>
    </xf>
    <xf numFmtId="1" fontId="66" fillId="7" borderId="10" xfId="102" applyNumberFormat="1" applyFont="1" applyFill="1" applyBorder="1" applyAlignment="1">
      <alignment horizontal="center"/>
    </xf>
    <xf numFmtId="169" fontId="66" fillId="7" borderId="10" xfId="100" applyNumberFormat="1" applyFont="1" applyFill="1" applyBorder="1" applyAlignment="1">
      <alignment horizontal="right" indent="1"/>
    </xf>
    <xf numFmtId="0" fontId="8" fillId="33" borderId="0" xfId="0" applyFont="1" applyFill="1"/>
    <xf numFmtId="0" fontId="0" fillId="33" borderId="0" xfId="0" applyFill="1"/>
    <xf numFmtId="0" fontId="67" fillId="33" borderId="0" xfId="0" applyFont="1" applyFill="1"/>
    <xf numFmtId="0" fontId="10" fillId="33" borderId="0" xfId="0" applyFont="1" applyFill="1"/>
    <xf numFmtId="0" fontId="61" fillId="33" borderId="0" xfId="95" applyFont="1" applyFill="1"/>
    <xf numFmtId="0" fontId="10" fillId="33" borderId="0" xfId="97" applyFont="1" applyFill="1"/>
    <xf numFmtId="0" fontId="7" fillId="33" borderId="0" xfId="97" applyFill="1"/>
    <xf numFmtId="167" fontId="9" fillId="33" borderId="0" xfId="97" applyNumberFormat="1" applyFont="1" applyFill="1" applyBorder="1" applyAlignment="1">
      <alignment horizontal="left"/>
    </xf>
    <xf numFmtId="164" fontId="12" fillId="33" borderId="0" xfId="97" applyNumberFormat="1" applyFont="1" applyFill="1" applyBorder="1" applyAlignment="1">
      <alignment horizontal="center"/>
    </xf>
    <xf numFmtId="0" fontId="8" fillId="0" borderId="0" xfId="97" applyFont="1" applyFill="1" applyAlignment="1"/>
    <xf numFmtId="10" fontId="9" fillId="13" borderId="10" xfId="107" applyNumberFormat="1" applyFont="1" applyFill="1" applyBorder="1" applyAlignment="1">
      <alignment horizontal="right"/>
    </xf>
    <xf numFmtId="0" fontId="12" fillId="53" borderId="0" xfId="98" applyFill="1"/>
    <xf numFmtId="0" fontId="8" fillId="33" borderId="0" xfId="98" applyFont="1" applyFill="1"/>
    <xf numFmtId="0" fontId="75" fillId="33" borderId="0" xfId="0" applyFont="1" applyFill="1"/>
    <xf numFmtId="0" fontId="75" fillId="33" borderId="0" xfId="0" applyFont="1" applyFill="1" applyAlignment="1">
      <alignment horizontal="center" vertical="center"/>
    </xf>
    <xf numFmtId="0" fontId="10" fillId="53" borderId="0" xfId="0" applyFont="1" applyFill="1" applyAlignment="1" applyProtection="1">
      <alignment horizontal="left"/>
      <protection locked="0"/>
    </xf>
    <xf numFmtId="0" fontId="10" fillId="53" borderId="0" xfId="103" applyFont="1" applyFill="1" applyBorder="1"/>
    <xf numFmtId="43" fontId="76" fillId="33" borderId="0" xfId="0" applyNumberFormat="1" applyFont="1" applyFill="1"/>
    <xf numFmtId="43" fontId="75" fillId="33" borderId="0" xfId="0" applyNumberFormat="1" applyFont="1" applyFill="1"/>
    <xf numFmtId="0" fontId="76" fillId="33" borderId="0" xfId="0" applyFont="1" applyFill="1"/>
    <xf numFmtId="0" fontId="74" fillId="33" borderId="0" xfId="0" applyFont="1" applyFill="1"/>
    <xf numFmtId="41" fontId="78" fillId="33" borderId="0" xfId="113" applyNumberFormat="1" applyFont="1" applyFill="1" applyBorder="1"/>
    <xf numFmtId="0" fontId="78" fillId="33" borderId="0" xfId="113" applyFont="1" applyFill="1" applyBorder="1"/>
    <xf numFmtId="0" fontId="79" fillId="33" borderId="0" xfId="0" applyFont="1" applyFill="1"/>
    <xf numFmtId="164" fontId="78" fillId="33" borderId="0" xfId="113" applyNumberFormat="1" applyFont="1" applyFill="1" applyBorder="1"/>
    <xf numFmtId="170" fontId="75" fillId="33" borderId="0" xfId="0" applyNumberFormat="1" applyFont="1" applyFill="1"/>
    <xf numFmtId="43" fontId="66" fillId="7" borderId="10" xfId="59" applyFont="1" applyFill="1" applyBorder="1" applyAlignment="1">
      <alignment horizontal="right"/>
    </xf>
    <xf numFmtId="175" fontId="66" fillId="7" borderId="10" xfId="59" applyNumberFormat="1" applyFont="1" applyFill="1" applyBorder="1" applyAlignment="1">
      <alignment horizontal="right"/>
    </xf>
    <xf numFmtId="0" fontId="66" fillId="7" borderId="10" xfId="102" applyNumberFormat="1" applyFont="1" applyFill="1" applyBorder="1" applyAlignment="1">
      <alignment horizontal="left"/>
    </xf>
    <xf numFmtId="174" fontId="66" fillId="7" borderId="10" xfId="59" applyNumberFormat="1" applyFont="1" applyFill="1" applyBorder="1" applyAlignment="1">
      <alignment horizontal="right"/>
    </xf>
    <xf numFmtId="0" fontId="21" fillId="37" borderId="0" xfId="93" applyFont="1" applyFill="1" applyBorder="1" applyAlignment="1">
      <alignment horizontal="left" vertical="center"/>
    </xf>
    <xf numFmtId="0" fontId="0" fillId="0" borderId="0" xfId="0" applyAlignment="1">
      <alignment vertical="center"/>
    </xf>
    <xf numFmtId="176" fontId="66" fillId="7" borderId="10" xfId="102" applyNumberFormat="1" applyFont="1" applyFill="1" applyBorder="1" applyAlignment="1">
      <alignment horizontal="right"/>
    </xf>
    <xf numFmtId="14" fontId="12" fillId="0" borderId="0" xfId="92" applyNumberFormat="1" applyFont="1" applyAlignment="1">
      <alignment vertical="top"/>
    </xf>
    <xf numFmtId="1" fontId="66" fillId="33" borderId="0" xfId="92" applyFont="1" applyFill="1" applyBorder="1"/>
    <xf numFmtId="1" fontId="66" fillId="0" borderId="0" xfId="92" applyFont="1"/>
    <xf numFmtId="0" fontId="88" fillId="0" borderId="0" xfId="90" applyFont="1"/>
    <xf numFmtId="0" fontId="12" fillId="33" borderId="0" xfId="98" applyFill="1"/>
    <xf numFmtId="0" fontId="12" fillId="9" borderId="0" xfId="98"/>
    <xf numFmtId="0" fontId="89" fillId="0" borderId="44" xfId="0" applyFont="1" applyBorder="1" applyAlignment="1">
      <alignment horizontal="center" vertical="center" wrapText="1"/>
    </xf>
    <xf numFmtId="0" fontId="88" fillId="33" borderId="22" xfId="0" applyFont="1" applyFill="1" applyBorder="1" applyAlignment="1">
      <alignment horizontal="left" vertical="center" wrapText="1" indent="1"/>
    </xf>
    <xf numFmtId="0" fontId="89" fillId="33" borderId="0" xfId="0" applyFont="1" applyFill="1" applyBorder="1" applyAlignment="1">
      <alignment horizontal="left" vertical="center" wrapText="1" indent="1"/>
    </xf>
    <xf numFmtId="0" fontId="88" fillId="33" borderId="0" xfId="0" applyFont="1" applyFill="1" applyBorder="1" applyAlignment="1">
      <alignment horizontal="left" vertical="center" wrapText="1" indent="1"/>
    </xf>
    <xf numFmtId="1" fontId="7" fillId="0" borderId="0" xfId="92" applyFont="1" applyAlignment="1">
      <alignment vertical="top"/>
    </xf>
    <xf numFmtId="1" fontId="7" fillId="0" borderId="0" xfId="92" applyFont="1" applyAlignment="1">
      <alignment vertical="top" wrapText="1"/>
    </xf>
    <xf numFmtId="14" fontId="57" fillId="0" borderId="0" xfId="92" applyNumberFormat="1" applyFill="1" applyAlignment="1">
      <alignment vertical="top"/>
    </xf>
    <xf numFmtId="1" fontId="57" fillId="0" borderId="0" xfId="92" applyFill="1" applyAlignment="1">
      <alignment horizontal="center" vertical="top"/>
    </xf>
    <xf numFmtId="1" fontId="7" fillId="0" borderId="0" xfId="92" applyFont="1" applyFill="1" applyAlignment="1">
      <alignment vertical="top" wrapText="1"/>
    </xf>
    <xf numFmtId="10" fontId="66" fillId="7" borderId="10" xfId="107" applyNumberFormat="1" applyFont="1" applyFill="1" applyBorder="1" applyAlignment="1">
      <alignment horizontal="right"/>
    </xf>
    <xf numFmtId="49" fontId="7" fillId="0" borderId="0" xfId="92" applyNumberFormat="1" applyFont="1" applyAlignment="1">
      <alignment vertical="top"/>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wrapText="1"/>
    </xf>
    <xf numFmtId="49" fontId="7" fillId="7" borderId="10" xfId="59" applyNumberFormat="1" applyFont="1" applyFill="1" applyBorder="1" applyAlignment="1" applyProtection="1">
      <alignment horizontal="right"/>
      <protection locked="0"/>
    </xf>
    <xf numFmtId="0" fontId="7" fillId="7" borderId="10" xfId="59" applyNumberFormat="1" applyFont="1" applyFill="1" applyBorder="1" applyAlignment="1" applyProtection="1">
      <alignment horizontal="right"/>
      <protection locked="0"/>
    </xf>
    <xf numFmtId="0" fontId="66" fillId="7" borderId="25" xfId="97" applyNumberFormat="1" applyFont="1" applyFill="1" applyBorder="1" applyAlignment="1">
      <alignment horizontal="right" wrapText="1" indent="1"/>
    </xf>
    <xf numFmtId="164" fontId="66" fillId="7" borderId="10" xfId="59" quotePrefix="1" applyNumberFormat="1" applyFont="1" applyFill="1" applyBorder="1"/>
    <xf numFmtId="43" fontId="0" fillId="33" borderId="0" xfId="0" applyNumberFormat="1" applyFill="1"/>
    <xf numFmtId="164" fontId="69" fillId="35" borderId="10" xfId="113" applyNumberFormat="1" applyFont="1" applyFill="1" applyBorder="1"/>
    <xf numFmtId="173" fontId="69" fillId="35" borderId="10" xfId="113" applyNumberFormat="1" applyFont="1" applyFill="1" applyBorder="1"/>
    <xf numFmtId="0" fontId="89" fillId="0" borderId="48" xfId="0" applyFont="1" applyBorder="1" applyAlignment="1">
      <alignment horizontal="center" vertical="center" wrapText="1"/>
    </xf>
    <xf numFmtId="0" fontId="90" fillId="33" borderId="0" xfId="0" applyFont="1" applyFill="1" applyBorder="1" applyAlignment="1">
      <alignment horizontal="left" vertical="top" wrapText="1"/>
    </xf>
    <xf numFmtId="0" fontId="88" fillId="33" borderId="22" xfId="0" applyFont="1" applyFill="1" applyBorder="1" applyAlignment="1">
      <alignment horizontal="center" vertical="center" wrapText="1"/>
    </xf>
    <xf numFmtId="0" fontId="88" fillId="33" borderId="0" xfId="0" applyFont="1" applyFill="1" applyBorder="1" applyAlignment="1">
      <alignment horizontal="center" vertical="center" wrapText="1"/>
    </xf>
    <xf numFmtId="0" fontId="7" fillId="0" borderId="0" xfId="0" applyFont="1" applyAlignment="1">
      <alignment vertical="center" wrapText="1"/>
    </xf>
    <xf numFmtId="164" fontId="90" fillId="33" borderId="22" xfId="0" applyNumberFormat="1" applyFont="1" applyFill="1" applyBorder="1" applyAlignment="1">
      <alignment horizontal="right" vertical="center" wrapText="1"/>
    </xf>
    <xf numFmtId="164" fontId="90" fillId="33" borderId="0" xfId="0" applyNumberFormat="1" applyFont="1" applyFill="1" applyBorder="1" applyAlignment="1">
      <alignment horizontal="right" vertical="center" wrapText="1"/>
    </xf>
    <xf numFmtId="164" fontId="89" fillId="33" borderId="0" xfId="0" applyNumberFormat="1" applyFont="1" applyFill="1" applyBorder="1" applyAlignment="1">
      <alignment horizontal="right" vertical="center" wrapText="1"/>
    </xf>
    <xf numFmtId="164" fontId="90" fillId="33" borderId="51" xfId="0" applyNumberFormat="1" applyFont="1" applyFill="1" applyBorder="1" applyAlignment="1">
      <alignment horizontal="center" vertical="top" wrapText="1"/>
    </xf>
    <xf numFmtId="164" fontId="90" fillId="33" borderId="36" xfId="0" applyNumberFormat="1" applyFont="1" applyFill="1" applyBorder="1" applyAlignment="1">
      <alignment horizontal="center" vertical="top" wrapText="1"/>
    </xf>
    <xf numFmtId="174" fontId="66" fillId="7" borderId="25" xfId="59" applyNumberFormat="1" applyFont="1" applyFill="1" applyBorder="1" applyAlignment="1">
      <alignment horizontal="center"/>
    </xf>
    <xf numFmtId="0" fontId="7" fillId="0" borderId="0" xfId="0" applyFont="1" applyAlignment="1">
      <alignment vertical="top" wrapText="1"/>
    </xf>
    <xf numFmtId="43" fontId="0" fillId="33" borderId="0" xfId="59" applyFont="1" applyFill="1"/>
    <xf numFmtId="164" fontId="75" fillId="33" borderId="0" xfId="0" applyNumberFormat="1" applyFont="1" applyFill="1"/>
    <xf numFmtId="0" fontId="89" fillId="9" borderId="0" xfId="97" applyFont="1"/>
    <xf numFmtId="0" fontId="89" fillId="9" borderId="0" xfId="97" applyFont="1" applyAlignment="1">
      <alignment wrapText="1"/>
    </xf>
    <xf numFmtId="0" fontId="89" fillId="0" borderId="46" xfId="0" applyFont="1" applyBorder="1" applyAlignment="1">
      <alignment horizontal="center" vertical="center" wrapText="1"/>
    </xf>
    <xf numFmtId="174" fontId="0" fillId="33" borderId="0" xfId="59" applyNumberFormat="1" applyFont="1" applyFill="1"/>
    <xf numFmtId="0" fontId="66" fillId="7" borderId="25" xfId="98" applyNumberFormat="1" applyFont="1" applyFill="1" applyBorder="1" applyAlignment="1">
      <alignment horizontal="right" wrapText="1" indent="1"/>
    </xf>
    <xf numFmtId="164" fontId="0" fillId="33" borderId="0" xfId="0" applyNumberFormat="1" applyFill="1"/>
    <xf numFmtId="0" fontId="89" fillId="0" borderId="45" xfId="0" applyFont="1" applyBorder="1" applyAlignment="1">
      <alignment horizontal="center" vertical="center" wrapText="1"/>
    </xf>
    <xf numFmtId="0" fontId="94" fillId="9" borderId="0" xfId="95" applyFont="1"/>
    <xf numFmtId="0" fontId="19" fillId="7" borderId="11" xfId="72" applyFill="1" applyBorder="1" applyAlignment="1" applyProtection="1">
      <alignment horizontal="left"/>
      <protection locked="0"/>
    </xf>
    <xf numFmtId="0" fontId="66" fillId="7" borderId="27" xfId="97" applyFont="1" applyFill="1" applyBorder="1" applyAlignment="1" applyProtection="1">
      <alignment horizontal="left"/>
      <protection locked="0"/>
    </xf>
    <xf numFmtId="0" fontId="66" fillId="7" borderId="25" xfId="97" applyFont="1" applyFill="1" applyBorder="1" applyAlignment="1" applyProtection="1">
      <alignment horizontal="left"/>
      <protection locked="0"/>
    </xf>
    <xf numFmtId="0" fontId="16" fillId="36" borderId="0" xfId="97" applyFont="1" applyFill="1" applyBorder="1" applyAlignment="1">
      <alignment horizontal="right" indent="1"/>
    </xf>
    <xf numFmtId="0" fontId="16" fillId="36" borderId="34" xfId="97" applyFont="1" applyFill="1" applyBorder="1" applyAlignment="1">
      <alignment horizontal="right" indent="1"/>
    </xf>
    <xf numFmtId="0" fontId="66" fillId="7" borderId="10" xfId="97" applyFont="1" applyFill="1" applyBorder="1" applyAlignment="1" applyProtection="1">
      <alignment horizontal="left"/>
      <protection locked="0"/>
    </xf>
    <xf numFmtId="0" fontId="66" fillId="7" borderId="11" xfId="97" applyFont="1" applyFill="1" applyBorder="1" applyAlignment="1" applyProtection="1">
      <alignment horizontal="left"/>
      <protection locked="0"/>
    </xf>
    <xf numFmtId="0" fontId="66" fillId="7" borderId="11" xfId="97" quotePrefix="1" applyFont="1" applyFill="1" applyBorder="1" applyAlignment="1" applyProtection="1">
      <alignment horizontal="left"/>
      <protection locked="0"/>
    </xf>
    <xf numFmtId="0" fontId="66" fillId="7" borderId="27" xfId="97" quotePrefix="1" applyFont="1" applyFill="1" applyBorder="1" applyAlignment="1" applyProtection="1">
      <alignment horizontal="left"/>
      <protection locked="0"/>
    </xf>
    <xf numFmtId="0" fontId="66" fillId="7" borderId="25" xfId="97" quotePrefix="1" applyFont="1" applyFill="1" applyBorder="1" applyAlignment="1" applyProtection="1">
      <alignment horizontal="left"/>
      <protection locked="0"/>
    </xf>
    <xf numFmtId="0" fontId="10" fillId="9" borderId="31" xfId="95" applyFont="1" applyBorder="1" applyAlignment="1" applyProtection="1">
      <protection locked="0"/>
    </xf>
    <xf numFmtId="0" fontId="7" fillId="9" borderId="12" xfId="95" applyBorder="1" applyAlignment="1"/>
    <xf numFmtId="0" fontId="7" fillId="9" borderId="14" xfId="95" applyBorder="1" applyAlignment="1"/>
    <xf numFmtId="0" fontId="86" fillId="7" borderId="27" xfId="95" applyFont="1" applyFill="1" applyBorder="1" applyAlignment="1"/>
    <xf numFmtId="0" fontId="66" fillId="7" borderId="27" xfId="94" applyFont="1" applyFill="1" applyBorder="1" applyAlignment="1"/>
    <xf numFmtId="0" fontId="66" fillId="7" borderId="25" xfId="94" applyFont="1" applyFill="1" applyBorder="1" applyAlignment="1"/>
    <xf numFmtId="14" fontId="86" fillId="7" borderId="27" xfId="95" applyNumberFormat="1" applyFont="1" applyFill="1" applyBorder="1" applyAlignment="1"/>
    <xf numFmtId="14" fontId="66" fillId="7" borderId="27" xfId="94" applyNumberFormat="1" applyFont="1" applyFill="1" applyBorder="1" applyAlignment="1"/>
    <xf numFmtId="14" fontId="66" fillId="7" borderId="25" xfId="94" applyNumberFormat="1" applyFont="1" applyFill="1" applyBorder="1" applyAlignment="1"/>
    <xf numFmtId="0" fontId="71" fillId="36" borderId="11" xfId="95" applyFont="1" applyFill="1" applyBorder="1" applyAlignment="1">
      <alignment horizontal="left" vertical="top" wrapText="1" indent="1"/>
    </xf>
    <xf numFmtId="0" fontId="71" fillId="36" borderId="25" xfId="95" applyFont="1" applyFill="1" applyBorder="1" applyAlignment="1">
      <alignment horizontal="left" vertical="top" wrapText="1" indent="1"/>
    </xf>
    <xf numFmtId="0" fontId="86" fillId="7" borderId="27" xfId="95" applyFont="1" applyFill="1" applyBorder="1" applyAlignment="1">
      <alignment horizontal="left" vertical="center"/>
    </xf>
    <xf numFmtId="0" fontId="66" fillId="7" borderId="27" xfId="94" applyFont="1" applyFill="1" applyBorder="1" applyAlignment="1">
      <alignment horizontal="left" vertical="center"/>
    </xf>
    <xf numFmtId="0" fontId="66" fillId="7" borderId="25" xfId="94" applyFont="1" applyFill="1" applyBorder="1" applyAlignment="1">
      <alignment horizontal="left" vertical="center"/>
    </xf>
    <xf numFmtId="0" fontId="71" fillId="36" borderId="11" xfId="95" applyFont="1" applyFill="1" applyBorder="1" applyAlignment="1">
      <alignment horizontal="left" vertical="top" wrapText="1"/>
    </xf>
    <xf numFmtId="0" fontId="71" fillId="36" borderId="27" xfId="95" applyFont="1" applyFill="1" applyBorder="1" applyAlignment="1">
      <alignment horizontal="left" vertical="top" wrapText="1"/>
    </xf>
    <xf numFmtId="0" fontId="71" fillId="36" borderId="25" xfId="95" applyFont="1" applyFill="1" applyBorder="1" applyAlignment="1">
      <alignment horizontal="left" vertical="top" wrapText="1"/>
    </xf>
    <xf numFmtId="0" fontId="86" fillId="7" borderId="27" xfId="95" applyFont="1" applyFill="1" applyBorder="1" applyAlignment="1">
      <alignment horizontal="left" vertical="center" wrapText="1"/>
    </xf>
    <xf numFmtId="0" fontId="66" fillId="7" borderId="27" xfId="94" applyFont="1" applyFill="1" applyBorder="1" applyAlignment="1">
      <alignment horizontal="left" vertical="center" wrapText="1"/>
    </xf>
    <xf numFmtId="0" fontId="66" fillId="7" borderId="25" xfId="94" applyFont="1" applyFill="1" applyBorder="1" applyAlignment="1">
      <alignment horizontal="left" vertical="center" wrapText="1"/>
    </xf>
    <xf numFmtId="0" fontId="12" fillId="0" borderId="0" xfId="95" applyFont="1" applyFill="1" applyBorder="1" applyAlignment="1" applyProtection="1"/>
    <xf numFmtId="0" fontId="7" fillId="9" borderId="0" xfId="95" applyBorder="1" applyAlignment="1"/>
    <xf numFmtId="0" fontId="86" fillId="7" borderId="10" xfId="95" applyFont="1" applyFill="1" applyBorder="1" applyAlignment="1"/>
    <xf numFmtId="0" fontId="66" fillId="7" borderId="10" xfId="95" applyFont="1" applyFill="1" applyBorder="1" applyAlignment="1"/>
    <xf numFmtId="0" fontId="15" fillId="0" borderId="0" xfId="95" applyFont="1" applyFill="1" applyAlignment="1"/>
    <xf numFmtId="0" fontId="7" fillId="0" borderId="0" xfId="94" applyFill="1" applyAlignment="1"/>
    <xf numFmtId="0" fontId="21" fillId="37" borderId="0" xfId="93" applyFont="1" applyFill="1" applyBorder="1" applyAlignment="1">
      <alignment horizontal="left" vertical="center"/>
    </xf>
    <xf numFmtId="0" fontId="9" fillId="48" borderId="10" xfId="112" applyNumberFormat="1" applyFont="1" applyFill="1" applyBorder="1" applyAlignment="1">
      <alignment horizontal="center" vertical="center"/>
    </xf>
    <xf numFmtId="0" fontId="9" fillId="49" borderId="10" xfId="112" applyNumberFormat="1" applyFont="1" applyFill="1" applyBorder="1" applyAlignment="1">
      <alignment horizontal="center" vertical="center"/>
    </xf>
    <xf numFmtId="0" fontId="7" fillId="9" borderId="0" xfId="97" applyAlignment="1">
      <alignment horizontal="left" wrapText="1"/>
    </xf>
    <xf numFmtId="0" fontId="10" fillId="0" borderId="0" xfId="99" applyFont="1" applyFill="1" applyBorder="1" applyAlignment="1">
      <alignment horizontal="left" vertical="center"/>
    </xf>
    <xf numFmtId="2" fontId="42" fillId="36" borderId="11" xfId="97" applyNumberFormat="1" applyFont="1" applyFill="1" applyBorder="1" applyAlignment="1">
      <alignment horizontal="center" vertical="center" wrapText="1"/>
    </xf>
    <xf numFmtId="2" fontId="42" fillId="36" borderId="27" xfId="97" applyNumberFormat="1" applyFont="1" applyFill="1" applyBorder="1" applyAlignment="1">
      <alignment horizontal="center" vertical="center" wrapText="1"/>
    </xf>
    <xf numFmtId="2" fontId="42" fillId="36" borderId="25" xfId="97" applyNumberFormat="1" applyFont="1" applyFill="1" applyBorder="1" applyAlignment="1">
      <alignment horizontal="center" vertical="center" wrapText="1"/>
    </xf>
    <xf numFmtId="0" fontId="8" fillId="0" borderId="0" xfId="97" applyFont="1" applyFill="1" applyAlignment="1">
      <alignment horizontal="left"/>
    </xf>
    <xf numFmtId="0" fontId="8" fillId="0" borderId="0" xfId="97" applyFont="1" applyFill="1" applyAlignment="1"/>
    <xf numFmtId="168" fontId="16" fillId="36" borderId="11" xfId="97" quotePrefix="1" applyNumberFormat="1" applyFont="1" applyFill="1" applyBorder="1" applyAlignment="1">
      <alignment horizontal="right" vertical="center" wrapText="1"/>
    </xf>
    <xf numFmtId="168" fontId="16" fillId="36" borderId="25" xfId="97" quotePrefix="1" applyNumberFormat="1" applyFont="1" applyFill="1" applyBorder="1" applyAlignment="1">
      <alignment horizontal="right" vertical="center" wrapText="1"/>
    </xf>
    <xf numFmtId="0" fontId="8" fillId="9" borderId="0" xfId="100" applyFont="1" applyAlignment="1"/>
    <xf numFmtId="0" fontId="10" fillId="45" borderId="0" xfId="0" applyFont="1" applyFill="1" applyAlignment="1">
      <alignment horizontal="left" vertical="top" wrapText="1"/>
    </xf>
    <xf numFmtId="0" fontId="8" fillId="9" borderId="0" xfId="97" applyFont="1" applyAlignment="1"/>
    <xf numFmtId="0" fontId="10" fillId="45" borderId="0" xfId="0" applyFont="1" applyFill="1" applyAlignment="1">
      <alignment horizontal="center" wrapText="1"/>
    </xf>
    <xf numFmtId="0" fontId="7" fillId="9" borderId="30" xfId="98" applyFont="1" applyBorder="1" applyAlignment="1">
      <alignment vertical="center" wrapText="1"/>
    </xf>
    <xf numFmtId="0" fontId="7" fillId="9" borderId="0" xfId="98" applyFont="1" applyBorder="1" applyAlignment="1">
      <alignment vertical="center" wrapText="1"/>
    </xf>
    <xf numFmtId="0" fontId="42" fillId="31" borderId="27" xfId="100" applyFont="1" applyFill="1" applyBorder="1" applyAlignment="1">
      <alignment horizontal="right"/>
    </xf>
    <xf numFmtId="0" fontId="42" fillId="31" borderId="25" xfId="100" applyFont="1" applyFill="1" applyBorder="1" applyAlignment="1">
      <alignment horizontal="right"/>
    </xf>
    <xf numFmtId="49" fontId="42" fillId="36" borderId="30" xfId="102" applyNumberFormat="1" applyFont="1" applyFill="1" applyBorder="1" applyAlignment="1">
      <alignment horizontal="center" vertical="center" wrapText="1"/>
    </xf>
    <xf numFmtId="49" fontId="42" fillId="36" borderId="0" xfId="102" applyNumberFormat="1" applyFont="1" applyFill="1" applyBorder="1" applyAlignment="1">
      <alignment horizontal="center" vertical="center" wrapText="1"/>
    </xf>
    <xf numFmtId="49" fontId="77" fillId="43" borderId="29" xfId="100" applyNumberFormat="1" applyFont="1" applyFill="1" applyBorder="1" applyAlignment="1">
      <alignment horizontal="center" vertical="center" wrapText="1"/>
    </xf>
    <xf numFmtId="49" fontId="77" fillId="43" borderId="26" xfId="100" applyNumberFormat="1" applyFont="1" applyFill="1" applyBorder="1" applyAlignment="1">
      <alignment horizontal="center" vertical="center" wrapText="1"/>
    </xf>
    <xf numFmtId="49" fontId="77" fillId="43" borderId="35" xfId="100" applyNumberFormat="1" applyFont="1" applyFill="1" applyBorder="1" applyAlignment="1">
      <alignment horizontal="center" vertical="center" wrapText="1"/>
    </xf>
    <xf numFmtId="0" fontId="54" fillId="50" borderId="10" xfId="0" applyNumberFormat="1" applyFont="1" applyFill="1" applyBorder="1" applyAlignment="1" applyProtection="1">
      <alignment horizontal="center"/>
      <protection locked="0"/>
    </xf>
    <xf numFmtId="0" fontId="54" fillId="45" borderId="10" xfId="0" applyNumberFormat="1" applyFont="1" applyFill="1" applyBorder="1" applyAlignment="1" applyProtection="1">
      <alignment horizontal="center"/>
      <protection locked="0"/>
    </xf>
    <xf numFmtId="0" fontId="7" fillId="9" borderId="0" xfId="97" applyAlignment="1"/>
    <xf numFmtId="49" fontId="77" fillId="42" borderId="11" xfId="100" applyNumberFormat="1" applyFont="1" applyFill="1" applyBorder="1" applyAlignment="1">
      <alignment horizontal="center" vertical="center" wrapText="1"/>
    </xf>
    <xf numFmtId="49" fontId="77" fillId="42" borderId="27" xfId="100" applyNumberFormat="1" applyFont="1" applyFill="1" applyBorder="1" applyAlignment="1">
      <alignment horizontal="center" vertical="center" wrapText="1"/>
    </xf>
    <xf numFmtId="49" fontId="77" fillId="42" borderId="25" xfId="100" applyNumberFormat="1" applyFont="1" applyFill="1" applyBorder="1" applyAlignment="1">
      <alignment horizontal="center" vertical="center" wrapText="1"/>
    </xf>
    <xf numFmtId="49" fontId="77" fillId="43" borderId="11" xfId="100" applyNumberFormat="1" applyFont="1" applyFill="1" applyBorder="1" applyAlignment="1">
      <alignment horizontal="center" vertical="center" wrapText="1"/>
    </xf>
    <xf numFmtId="49" fontId="77" fillId="43" borderId="27" xfId="100" applyNumberFormat="1" applyFont="1" applyFill="1" applyBorder="1" applyAlignment="1">
      <alignment horizontal="center" vertical="center" wrapText="1"/>
    </xf>
    <xf numFmtId="49" fontId="77" fillId="43" borderId="25" xfId="100" applyNumberFormat="1" applyFont="1" applyFill="1" applyBorder="1" applyAlignment="1">
      <alignment horizontal="center" vertical="center" wrapText="1"/>
    </xf>
    <xf numFmtId="49" fontId="42" fillId="36" borderId="28" xfId="100" applyNumberFormat="1" applyFont="1" applyFill="1" applyBorder="1" applyAlignment="1">
      <alignment horizontal="center" vertical="center" wrapText="1"/>
    </xf>
    <xf numFmtId="49" fontId="42" fillId="36" borderId="32" xfId="100" applyNumberFormat="1" applyFont="1" applyFill="1" applyBorder="1" applyAlignment="1">
      <alignment horizontal="center" vertical="center" wrapText="1"/>
    </xf>
    <xf numFmtId="49" fontId="42" fillId="36" borderId="24" xfId="100" applyNumberFormat="1" applyFont="1" applyFill="1" applyBorder="1" applyAlignment="1">
      <alignment horizontal="center" vertical="center" wrapText="1"/>
    </xf>
    <xf numFmtId="49" fontId="70" fillId="36" borderId="28" xfId="100" applyNumberFormat="1" applyFont="1" applyFill="1" applyBorder="1" applyAlignment="1">
      <alignment horizontal="center" vertical="center" wrapText="1"/>
    </xf>
    <xf numFmtId="49" fontId="70" fillId="36" borderId="32" xfId="100" applyNumberFormat="1" applyFont="1" applyFill="1" applyBorder="1" applyAlignment="1">
      <alignment horizontal="center" vertical="center" wrapText="1"/>
    </xf>
    <xf numFmtId="49" fontId="70" fillId="36" borderId="24" xfId="100" applyNumberFormat="1" applyFont="1" applyFill="1" applyBorder="1" applyAlignment="1">
      <alignment horizontal="center" vertical="center" wrapText="1"/>
    </xf>
    <xf numFmtId="49" fontId="77" fillId="51" borderId="30" xfId="100" applyNumberFormat="1" applyFont="1" applyFill="1" applyBorder="1" applyAlignment="1">
      <alignment horizontal="center" vertical="center" wrapText="1"/>
    </xf>
    <xf numFmtId="49" fontId="77" fillId="51" borderId="0" xfId="100" applyNumberFormat="1" applyFont="1" applyFill="1" applyBorder="1" applyAlignment="1">
      <alignment horizontal="center" vertical="center" wrapText="1"/>
    </xf>
    <xf numFmtId="49" fontId="77" fillId="51" borderId="34" xfId="100" applyNumberFormat="1" applyFont="1" applyFill="1" applyBorder="1" applyAlignment="1">
      <alignment horizontal="center" vertical="center" wrapText="1"/>
    </xf>
    <xf numFmtId="49" fontId="77" fillId="51" borderId="29" xfId="100" applyNumberFormat="1" applyFont="1" applyFill="1" applyBorder="1" applyAlignment="1">
      <alignment horizontal="center" vertical="center" wrapText="1"/>
    </xf>
    <xf numFmtId="49" fontId="77" fillId="51" borderId="26" xfId="100" applyNumberFormat="1" applyFont="1" applyFill="1" applyBorder="1" applyAlignment="1">
      <alignment horizontal="center" vertical="center" wrapText="1"/>
    </xf>
    <xf numFmtId="49" fontId="77" fillId="51" borderId="35" xfId="100" applyNumberFormat="1" applyFont="1" applyFill="1" applyBorder="1" applyAlignment="1">
      <alignment horizontal="center" vertical="center" wrapText="1"/>
    </xf>
    <xf numFmtId="49" fontId="77" fillId="52" borderId="33" xfId="100" applyNumberFormat="1" applyFont="1" applyFill="1" applyBorder="1" applyAlignment="1">
      <alignment horizontal="center" vertical="center" wrapText="1"/>
    </xf>
    <xf numFmtId="49" fontId="77" fillId="52" borderId="36" xfId="100" applyNumberFormat="1" applyFont="1" applyFill="1" applyBorder="1" applyAlignment="1">
      <alignment horizontal="center" vertical="center" wrapText="1"/>
    </xf>
    <xf numFmtId="49" fontId="77" fillId="52" borderId="37" xfId="100" applyNumberFormat="1" applyFont="1" applyFill="1" applyBorder="1" applyAlignment="1">
      <alignment horizontal="center" vertical="center" wrapText="1"/>
    </xf>
    <xf numFmtId="49" fontId="77" fillId="52" borderId="29" xfId="100" applyNumberFormat="1" applyFont="1" applyFill="1" applyBorder="1" applyAlignment="1">
      <alignment horizontal="center" vertical="center" wrapText="1"/>
    </xf>
    <xf numFmtId="49" fontId="77" fillId="52" borderId="26" xfId="100" applyNumberFormat="1" applyFont="1" applyFill="1" applyBorder="1" applyAlignment="1">
      <alignment horizontal="center" vertical="center" wrapText="1"/>
    </xf>
    <xf numFmtId="49" fontId="70" fillId="36" borderId="11" xfId="100" applyNumberFormat="1" applyFont="1" applyFill="1" applyBorder="1" applyAlignment="1">
      <alignment horizontal="center" vertical="center" wrapText="1"/>
    </xf>
    <xf numFmtId="49" fontId="70" fillId="36" borderId="27" xfId="100" applyNumberFormat="1" applyFont="1" applyFill="1" applyBorder="1" applyAlignment="1">
      <alignment horizontal="center" vertical="center" wrapText="1"/>
    </xf>
    <xf numFmtId="49" fontId="70" fillId="36" borderId="25" xfId="100" applyNumberFormat="1" applyFont="1" applyFill="1" applyBorder="1" applyAlignment="1">
      <alignment horizontal="center" vertical="center" wrapText="1"/>
    </xf>
    <xf numFmtId="49" fontId="77" fillId="42" borderId="29" xfId="100" applyNumberFormat="1" applyFont="1" applyFill="1" applyBorder="1" applyAlignment="1">
      <alignment horizontal="center" vertical="center" wrapText="1"/>
    </xf>
    <xf numFmtId="49" fontId="77" fillId="42" borderId="26" xfId="100" applyNumberFormat="1" applyFont="1" applyFill="1" applyBorder="1" applyAlignment="1">
      <alignment horizontal="center" vertical="center" wrapText="1"/>
    </xf>
    <xf numFmtId="49" fontId="77" fillId="42" borderId="35" xfId="100" applyNumberFormat="1" applyFont="1" applyFill="1" applyBorder="1" applyAlignment="1">
      <alignment horizontal="center" vertical="center" wrapText="1"/>
    </xf>
    <xf numFmtId="0" fontId="66" fillId="7" borderId="10" xfId="97" applyNumberFormat="1" applyFont="1" applyFill="1" applyBorder="1" applyAlignment="1">
      <alignment horizontal="left" indent="1"/>
    </xf>
    <xf numFmtId="168" fontId="42" fillId="36" borderId="11" xfId="97" quotePrefix="1" applyNumberFormat="1" applyFont="1" applyFill="1" applyBorder="1" applyAlignment="1">
      <alignment horizontal="left" vertical="center" wrapText="1"/>
    </xf>
    <xf numFmtId="168" fontId="42" fillId="36" borderId="27" xfId="97" quotePrefix="1" applyNumberFormat="1" applyFont="1" applyFill="1" applyBorder="1" applyAlignment="1">
      <alignment horizontal="left" vertical="center" wrapText="1"/>
    </xf>
    <xf numFmtId="168" fontId="42" fillId="36" borderId="25" xfId="97" quotePrefix="1" applyNumberFormat="1" applyFont="1" applyFill="1" applyBorder="1" applyAlignment="1">
      <alignment horizontal="left" vertical="center" wrapText="1"/>
    </xf>
    <xf numFmtId="0" fontId="66" fillId="7" borderId="11" xfId="102" applyNumberFormat="1" applyFont="1" applyFill="1" applyBorder="1" applyAlignment="1">
      <alignment horizontal="left"/>
    </xf>
    <xf numFmtId="0" fontId="66" fillId="7" borderId="27" xfId="102" applyNumberFormat="1" applyFont="1" applyFill="1" applyBorder="1" applyAlignment="1">
      <alignment horizontal="left"/>
    </xf>
    <xf numFmtId="0" fontId="66" fillId="7" borderId="25" xfId="102" applyNumberFormat="1" applyFont="1" applyFill="1" applyBorder="1" applyAlignment="1">
      <alignment horizontal="left"/>
    </xf>
    <xf numFmtId="0" fontId="89" fillId="0" borderId="48" xfId="0" applyFont="1" applyBorder="1" applyAlignment="1">
      <alignment horizontal="center" vertical="center" wrapText="1"/>
    </xf>
    <xf numFmtId="0" fontId="89" fillId="0" borderId="49" xfId="0" applyFont="1" applyBorder="1" applyAlignment="1">
      <alignment horizontal="center" vertical="center" wrapText="1"/>
    </xf>
    <xf numFmtId="0" fontId="89" fillId="0" borderId="50" xfId="0" applyFont="1" applyBorder="1" applyAlignment="1">
      <alignment horizontal="center" vertical="center" wrapText="1"/>
    </xf>
    <xf numFmtId="0" fontId="89" fillId="0" borderId="45" xfId="0" applyFont="1" applyBorder="1" applyAlignment="1">
      <alignment horizontal="center" vertical="center" wrapText="1"/>
    </xf>
    <xf numFmtId="0" fontId="89" fillId="33" borderId="54" xfId="0" applyFont="1" applyFill="1" applyBorder="1" applyAlignment="1">
      <alignment horizontal="left" vertical="top" wrapText="1"/>
    </xf>
    <xf numFmtId="0" fontId="89" fillId="33" borderId="55" xfId="0" applyFont="1" applyFill="1" applyBorder="1" applyAlignment="1">
      <alignment horizontal="left" vertical="top" wrapText="1"/>
    </xf>
    <xf numFmtId="0" fontId="89" fillId="33" borderId="56" xfId="0" applyFont="1" applyFill="1" applyBorder="1" applyAlignment="1">
      <alignment horizontal="left" vertical="top" wrapText="1"/>
    </xf>
    <xf numFmtId="0" fontId="89" fillId="33" borderId="42" xfId="0" applyFont="1" applyFill="1" applyBorder="1" applyAlignment="1">
      <alignment horizontal="left" vertical="top" wrapText="1"/>
    </xf>
    <xf numFmtId="0" fontId="89" fillId="33" borderId="43" xfId="0" applyFont="1" applyFill="1" applyBorder="1" applyAlignment="1">
      <alignment horizontal="left" vertical="top" wrapText="1"/>
    </xf>
    <xf numFmtId="0" fontId="89" fillId="33" borderId="47" xfId="0" applyFont="1" applyFill="1" applyBorder="1" applyAlignment="1">
      <alignment horizontal="left" vertical="top" wrapText="1"/>
    </xf>
    <xf numFmtId="0" fontId="89" fillId="33" borderId="52" xfId="0" applyFont="1" applyFill="1" applyBorder="1" applyAlignment="1">
      <alignment horizontal="left" vertical="top" wrapText="1"/>
    </xf>
    <xf numFmtId="0" fontId="89" fillId="33" borderId="27" xfId="0" applyFont="1" applyFill="1" applyBorder="1" applyAlignment="1">
      <alignment horizontal="left" vertical="top" wrapText="1"/>
    </xf>
    <xf numFmtId="0" fontId="89" fillId="33" borderId="53" xfId="0" applyFont="1" applyFill="1" applyBorder="1" applyAlignment="1">
      <alignment horizontal="left" vertical="top" wrapText="1"/>
    </xf>
    <xf numFmtId="0" fontId="89" fillId="33" borderId="31" xfId="0" applyFont="1" applyFill="1" applyBorder="1" applyAlignment="1">
      <alignment horizontal="left" vertical="top" wrapText="1"/>
    </xf>
    <xf numFmtId="0" fontId="89" fillId="33" borderId="12" xfId="0" applyFont="1" applyFill="1" applyBorder="1" applyAlignment="1">
      <alignment horizontal="left" vertical="top" wrapText="1"/>
    </xf>
    <xf numFmtId="0" fontId="89" fillId="33" borderId="14" xfId="0" applyFont="1" applyFill="1" applyBorder="1" applyAlignment="1">
      <alignment horizontal="left" vertical="top" wrapText="1"/>
    </xf>
    <xf numFmtId="0" fontId="89" fillId="33" borderId="15" xfId="0" applyFont="1" applyFill="1" applyBorder="1" applyAlignment="1">
      <alignment horizontal="left" vertical="center" wrapText="1" indent="1"/>
    </xf>
    <xf numFmtId="0" fontId="89" fillId="33" borderId="0" xfId="0" applyFont="1" applyFill="1" applyBorder="1" applyAlignment="1">
      <alignment horizontal="left" vertical="center" wrapText="1"/>
    </xf>
    <xf numFmtId="0" fontId="89" fillId="33" borderId="15" xfId="0" applyFont="1" applyFill="1" applyBorder="1" applyAlignment="1">
      <alignment horizontal="left" vertical="center" wrapText="1"/>
    </xf>
    <xf numFmtId="0" fontId="89" fillId="33" borderId="22" xfId="0" applyFont="1" applyFill="1" applyBorder="1" applyAlignment="1">
      <alignment horizontal="left" vertical="top" wrapText="1"/>
    </xf>
    <xf numFmtId="0" fontId="89" fillId="33" borderId="0" xfId="0" applyFont="1" applyFill="1" applyBorder="1" applyAlignment="1">
      <alignment horizontal="left" vertical="top" wrapText="1"/>
    </xf>
    <xf numFmtId="0" fontId="89" fillId="33" borderId="15" xfId="0" applyFont="1" applyFill="1" applyBorder="1" applyAlignment="1">
      <alignment horizontal="left" vertical="top" wrapText="1"/>
    </xf>
    <xf numFmtId="0" fontId="89" fillId="33" borderId="23" xfId="0" applyFont="1" applyFill="1" applyBorder="1" applyAlignment="1">
      <alignment horizontal="left" vertical="top" wrapText="1"/>
    </xf>
    <xf numFmtId="0" fontId="89" fillId="33" borderId="13" xfId="0" applyFont="1" applyFill="1" applyBorder="1" applyAlignment="1">
      <alignment horizontal="left" vertical="top" wrapText="1"/>
    </xf>
    <xf numFmtId="0" fontId="89" fillId="33" borderId="16" xfId="0" applyFont="1" applyFill="1" applyBorder="1" applyAlignment="1">
      <alignment horizontal="left" vertical="top" wrapText="1"/>
    </xf>
    <xf numFmtId="0" fontId="89" fillId="33" borderId="57" xfId="0" applyFont="1" applyFill="1" applyBorder="1" applyAlignment="1">
      <alignment horizontal="left" vertical="top" wrapText="1"/>
    </xf>
    <xf numFmtId="0" fontId="89" fillId="33" borderId="41" xfId="0" applyFont="1" applyFill="1" applyBorder="1" applyAlignment="1">
      <alignment horizontal="left" vertical="top" wrapText="1"/>
    </xf>
    <xf numFmtId="0" fontId="89" fillId="33" borderId="58" xfId="0" applyFont="1" applyFill="1" applyBorder="1" applyAlignment="1">
      <alignment horizontal="left" vertical="top" wrapText="1"/>
    </xf>
    <xf numFmtId="0" fontId="89" fillId="0" borderId="23" xfId="0" applyFont="1" applyBorder="1" applyAlignment="1">
      <alignment horizontal="left" vertical="top" wrapText="1"/>
    </xf>
    <xf numFmtId="0" fontId="89" fillId="0" borderId="13" xfId="0" applyFont="1" applyBorder="1" applyAlignment="1">
      <alignment horizontal="left" vertical="top" wrapText="1"/>
    </xf>
    <xf numFmtId="0" fontId="89" fillId="0" borderId="16" xfId="0" applyFont="1" applyBorder="1" applyAlignment="1">
      <alignment horizontal="left" vertical="top" wrapText="1"/>
    </xf>
    <xf numFmtId="0" fontId="89" fillId="33" borderId="50" xfId="0" applyFont="1" applyFill="1" applyBorder="1" applyAlignment="1">
      <alignment horizontal="center" vertical="center"/>
    </xf>
    <xf numFmtId="0" fontId="89" fillId="33" borderId="45" xfId="0" applyFont="1" applyFill="1" applyBorder="1" applyAlignment="1">
      <alignment horizontal="center" vertical="center"/>
    </xf>
    <xf numFmtId="0" fontId="89" fillId="0" borderId="48" xfId="0" applyFont="1" applyBorder="1" applyAlignment="1">
      <alignment horizontal="center" vertical="center"/>
    </xf>
    <xf numFmtId="0" fontId="89" fillId="0" borderId="45" xfId="0" applyFont="1" applyBorder="1" applyAlignment="1">
      <alignment horizontal="center" vertical="center"/>
    </xf>
    <xf numFmtId="0" fontId="89" fillId="0" borderId="46" xfId="0" applyFont="1" applyBorder="1" applyAlignment="1">
      <alignment horizontal="center" vertical="center"/>
    </xf>
    <xf numFmtId="0" fontId="88" fillId="0" borderId="12" xfId="0" applyFont="1" applyFill="1" applyBorder="1" applyAlignment="1">
      <alignment horizontal="left" vertical="top" wrapText="1"/>
    </xf>
    <xf numFmtId="0" fontId="88" fillId="0" borderId="14" xfId="0" applyFont="1" applyFill="1" applyBorder="1" applyAlignment="1">
      <alignment horizontal="left" vertical="top" wrapText="1"/>
    </xf>
    <xf numFmtId="0" fontId="89" fillId="0" borderId="48" xfId="0" applyFont="1" applyFill="1" applyBorder="1" applyAlignment="1">
      <alignment horizontal="center" vertical="center" wrapText="1"/>
    </xf>
    <xf numFmtId="0" fontId="89" fillId="0" borderId="46" xfId="0" applyFont="1" applyFill="1" applyBorder="1" applyAlignment="1">
      <alignment horizontal="center" vertical="center" wrapText="1"/>
    </xf>
    <xf numFmtId="0" fontId="89" fillId="0" borderId="46" xfId="0" applyFont="1" applyBorder="1" applyAlignment="1">
      <alignment horizontal="center" vertical="center" wrapText="1"/>
    </xf>
    <xf numFmtId="0" fontId="89" fillId="33" borderId="26" xfId="0" applyFont="1" applyFill="1" applyBorder="1" applyAlignment="1">
      <alignment horizontal="left" vertical="top" wrapText="1"/>
    </xf>
    <xf numFmtId="0" fontId="89" fillId="33" borderId="59" xfId="0" applyFont="1" applyFill="1" applyBorder="1" applyAlignment="1">
      <alignment horizontal="left" vertical="top" wrapText="1"/>
    </xf>
    <xf numFmtId="0" fontId="90" fillId="33" borderId="23" xfId="0" applyFont="1" applyFill="1" applyBorder="1" applyAlignment="1">
      <alignment horizontal="left" vertical="top" wrapText="1"/>
    </xf>
    <xf numFmtId="0" fontId="90" fillId="33" borderId="13" xfId="0" applyFont="1" applyFill="1" applyBorder="1" applyAlignment="1">
      <alignment horizontal="left" vertical="top" wrapText="1"/>
    </xf>
    <xf numFmtId="0" fontId="90" fillId="33" borderId="16" xfId="0" applyFont="1" applyFill="1" applyBorder="1" applyAlignment="1">
      <alignment horizontal="left" vertical="top" wrapText="1"/>
    </xf>
  </cellXfs>
  <cellStyles count="162">
    <cellStyle name="=C:\WINNT\SYSTEM32\COMMAND.COM 2" xfId="122"/>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2" xfId="132"/>
    <cellStyle name="Comma 12 2" xfId="140"/>
    <cellStyle name="Comma 13" xfId="139"/>
    <cellStyle name="Comma 15" xfId="149"/>
    <cellStyle name="Comma 2" xfId="62"/>
    <cellStyle name="Comma 2 2" xfId="63"/>
    <cellStyle name="Comma 2 3" xfId="130"/>
    <cellStyle name="Comma 2 4" xfId="144"/>
    <cellStyle name="Comma 3" xfId="64"/>
    <cellStyle name="Comma 3 2" xfId="124"/>
    <cellStyle name="Comma 4" xfId="121"/>
    <cellStyle name="Comma 4 2" xfId="134"/>
    <cellStyle name="Comma 5" xfId="129"/>
    <cellStyle name="Comma 5 2" xfId="152"/>
    <cellStyle name="Comma 5 3" xfId="156"/>
    <cellStyle name="Comma 6" xfId="135"/>
    <cellStyle name="Comma 6 2" xfId="118"/>
    <cellStyle name="Comma 6 2 2 2 2" xfId="137"/>
    <cellStyle name="Comma 6 5" xfId="138"/>
    <cellStyle name="Comma 7" xfId="146"/>
    <cellStyle name="Comma 8" xfId="159"/>
    <cellStyle name="Comma 9" xfId="161"/>
    <cellStyle name="Currency 2" xfId="125"/>
    <cellStyle name="Currency 2 2" xfId="148"/>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51"/>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xfId="160"/>
    <cellStyle name="Normal 10 2 3" xfId="128"/>
    <cellStyle name="Normal 15" xfId="153"/>
    <cellStyle name="Normal 15 2" xfId="155"/>
    <cellStyle name="Normal 2" xfId="88"/>
    <cellStyle name="Normal 2 2" xfId="89"/>
    <cellStyle name="Normal 2 3" xfId="136"/>
    <cellStyle name="Normal 2 4" xfId="143"/>
    <cellStyle name="Normal 3" xfId="90"/>
    <cellStyle name="Normal 3 2" xfId="91"/>
    <cellStyle name="Normal 3 3" xfId="147"/>
    <cellStyle name="Normal 4" xfId="92"/>
    <cellStyle name="Normal 4 2" xfId="120"/>
    <cellStyle name="Normal 42" xfId="150"/>
    <cellStyle name="Normal 5" xfId="123"/>
    <cellStyle name="Normal 6" xfId="127"/>
    <cellStyle name="Normal 7" xfId="142"/>
    <cellStyle name="Normal 74" xfId="145"/>
    <cellStyle name="Normal 8" xfId="158"/>
    <cellStyle name="Normal 9" xfId="154"/>
    <cellStyle name="Normal 9 2" xfId="157"/>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3" xfId="126"/>
    <cellStyle name="Percent 4" xfId="133"/>
    <cellStyle name="Percent 5" xfId="141"/>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tableStyleElement type="wholeTable" dxfId="27"/>
      <tableStyleElement type="headerRow" dxfId="26"/>
    </tableStyle>
  </tableStyles>
  <colors>
    <mruColors>
      <color rgb="FF66FF33"/>
      <color rgb="FFCCECFF"/>
      <color rgb="FF99FF33"/>
      <color rgb="FFF9F9F9"/>
      <color rgb="FFFFFFCC"/>
      <color rgb="FFCCFFCC"/>
      <color rgb="FF009999"/>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185738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823911</xdr:colOff>
      <xdr:row>16</xdr:row>
      <xdr:rowOff>171450</xdr:rowOff>
    </xdr:from>
    <xdr:to>
      <xdr:col>8</xdr:col>
      <xdr:colOff>933449</xdr:colOff>
      <xdr:row>19</xdr:row>
      <xdr:rowOff>52387</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81649" y="3462338"/>
          <a:ext cx="2519363" cy="45243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823913</xdr:colOff>
      <xdr:row>8</xdr:row>
      <xdr:rowOff>93069</xdr:rowOff>
    </xdr:from>
    <xdr:to>
      <xdr:col>9</xdr:col>
      <xdr:colOff>9240</xdr:colOff>
      <xdr:row>11</xdr:row>
      <xdr:rowOff>90487</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81651" y="1859957"/>
          <a:ext cx="2533364" cy="56891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10</xdr:col>
      <xdr:colOff>257760</xdr:colOff>
      <xdr:row>54</xdr:row>
      <xdr:rowOff>0</xdr:rowOff>
    </xdr:to>
    <xdr:pic>
      <xdr:nvPicPr>
        <xdr:cNvPr id="2" name="Picture 1">
          <a:extLst>
            <a:ext uri="{FF2B5EF4-FFF2-40B4-BE49-F238E27FC236}">
              <a16:creationId xmlns:a16="http://schemas.microsoft.com/office/drawing/2014/main" id="{B7236939-8E44-E176-B3ED-71C9F332D902}"/>
            </a:ext>
          </a:extLst>
        </xdr:cNvPr>
        <xdr:cNvPicPr>
          <a:picLocks noChangeAspect="1"/>
        </xdr:cNvPicPr>
      </xdr:nvPicPr>
      <xdr:blipFill>
        <a:blip xmlns:r="http://schemas.openxmlformats.org/officeDocument/2006/relationships" r:embed="rId1"/>
        <a:stretch>
          <a:fillRect/>
        </a:stretch>
      </xdr:blipFill>
      <xdr:spPr>
        <a:xfrm>
          <a:off x="1" y="0"/>
          <a:ext cx="6429959" cy="9052560"/>
        </a:xfrm>
        <a:prstGeom prst="rect">
          <a:avLst/>
        </a:prstGeom>
      </xdr:spPr>
    </xdr:pic>
    <xdr:clientData/>
  </xdr:twoCellAnchor>
  <xdr:twoCellAnchor editAs="oneCell">
    <xdr:from>
      <xdr:col>10</xdr:col>
      <xdr:colOff>259081</xdr:colOff>
      <xdr:row>0</xdr:row>
      <xdr:rowOff>0</xdr:rowOff>
    </xdr:from>
    <xdr:to>
      <xdr:col>20</xdr:col>
      <xdr:colOff>504472</xdr:colOff>
      <xdr:row>54</xdr:row>
      <xdr:rowOff>22860</xdr:rowOff>
    </xdr:to>
    <xdr:pic>
      <xdr:nvPicPr>
        <xdr:cNvPr id="3" name="Picture 2">
          <a:extLst>
            <a:ext uri="{FF2B5EF4-FFF2-40B4-BE49-F238E27FC236}">
              <a16:creationId xmlns:a16="http://schemas.microsoft.com/office/drawing/2014/main" id="{51AC429D-DC28-6C08-41CD-807CFB1B5E46}"/>
            </a:ext>
          </a:extLst>
        </xdr:cNvPr>
        <xdr:cNvPicPr>
          <a:picLocks noChangeAspect="1"/>
        </xdr:cNvPicPr>
      </xdr:nvPicPr>
      <xdr:blipFill>
        <a:blip xmlns:r="http://schemas.openxmlformats.org/officeDocument/2006/relationships" r:embed="rId2"/>
        <a:stretch>
          <a:fillRect/>
        </a:stretch>
      </xdr:blipFill>
      <xdr:spPr>
        <a:xfrm>
          <a:off x="6431281" y="0"/>
          <a:ext cx="6417591" cy="9075420"/>
        </a:xfrm>
        <a:prstGeom prst="rect">
          <a:avLst/>
        </a:prstGeom>
      </xdr:spPr>
    </xdr:pic>
    <xdr:clientData/>
  </xdr:twoCellAnchor>
  <xdr:twoCellAnchor editAs="oneCell">
    <xdr:from>
      <xdr:col>20</xdr:col>
      <xdr:colOff>518161</xdr:colOff>
      <xdr:row>0</xdr:row>
      <xdr:rowOff>0</xdr:rowOff>
    </xdr:from>
    <xdr:to>
      <xdr:col>31</xdr:col>
      <xdr:colOff>151720</xdr:colOff>
      <xdr:row>54</xdr:row>
      <xdr:rowOff>30480</xdr:rowOff>
    </xdr:to>
    <xdr:pic>
      <xdr:nvPicPr>
        <xdr:cNvPr id="4" name="Picture 3">
          <a:extLst>
            <a:ext uri="{FF2B5EF4-FFF2-40B4-BE49-F238E27FC236}">
              <a16:creationId xmlns:a16="http://schemas.microsoft.com/office/drawing/2014/main" id="{C853EF72-81C7-21D7-F957-4C9C1CB6C696}"/>
            </a:ext>
          </a:extLst>
        </xdr:cNvPr>
        <xdr:cNvPicPr>
          <a:picLocks noChangeAspect="1"/>
        </xdr:cNvPicPr>
      </xdr:nvPicPr>
      <xdr:blipFill>
        <a:blip xmlns:r="http://schemas.openxmlformats.org/officeDocument/2006/relationships" r:embed="rId3"/>
        <a:stretch>
          <a:fillRect/>
        </a:stretch>
      </xdr:blipFill>
      <xdr:spPr>
        <a:xfrm>
          <a:off x="12862561" y="0"/>
          <a:ext cx="6422979" cy="908304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11</xdr:col>
      <xdr:colOff>339724</xdr:colOff>
      <xdr:row>53</xdr:row>
      <xdr:rowOff>121920</xdr:rowOff>
    </xdr:to>
    <xdr:pic>
      <xdr:nvPicPr>
        <xdr:cNvPr id="2" name="Picture 1">
          <a:extLst>
            <a:ext uri="{FF2B5EF4-FFF2-40B4-BE49-F238E27FC236}">
              <a16:creationId xmlns:a16="http://schemas.microsoft.com/office/drawing/2014/main" id="{F751BB39-80FD-4626-FBBC-F2CEE92E61C0}"/>
            </a:ext>
          </a:extLst>
        </xdr:cNvPr>
        <xdr:cNvPicPr>
          <a:picLocks noChangeAspect="1"/>
        </xdr:cNvPicPr>
      </xdr:nvPicPr>
      <xdr:blipFill>
        <a:blip xmlns:r="http://schemas.openxmlformats.org/officeDocument/2006/relationships" r:embed="rId1"/>
        <a:stretch>
          <a:fillRect/>
        </a:stretch>
      </xdr:blipFill>
      <xdr:spPr>
        <a:xfrm>
          <a:off x="1" y="0"/>
          <a:ext cx="7129143" cy="9006840"/>
        </a:xfrm>
        <a:prstGeom prst="rect">
          <a:avLst/>
        </a:prstGeom>
      </xdr:spPr>
    </xdr:pic>
    <xdr:clientData/>
  </xdr:twoCellAnchor>
  <xdr:twoCellAnchor editAs="oneCell">
    <xdr:from>
      <xdr:col>11</xdr:col>
      <xdr:colOff>350521</xdr:colOff>
      <xdr:row>0</xdr:row>
      <xdr:rowOff>0</xdr:rowOff>
    </xdr:from>
    <xdr:to>
      <xdr:col>22</xdr:col>
      <xdr:colOff>532707</xdr:colOff>
      <xdr:row>53</xdr:row>
      <xdr:rowOff>137159</xdr:rowOff>
    </xdr:to>
    <xdr:pic>
      <xdr:nvPicPr>
        <xdr:cNvPr id="3" name="Picture 2">
          <a:extLst>
            <a:ext uri="{FF2B5EF4-FFF2-40B4-BE49-F238E27FC236}">
              <a16:creationId xmlns:a16="http://schemas.microsoft.com/office/drawing/2014/main" id="{9199F0DB-A97A-1F81-53B9-3889F628B59E}"/>
            </a:ext>
          </a:extLst>
        </xdr:cNvPr>
        <xdr:cNvPicPr>
          <a:picLocks noChangeAspect="1"/>
        </xdr:cNvPicPr>
      </xdr:nvPicPr>
      <xdr:blipFill>
        <a:blip xmlns:r="http://schemas.openxmlformats.org/officeDocument/2006/relationships" r:embed="rId2"/>
        <a:stretch>
          <a:fillRect/>
        </a:stretch>
      </xdr:blipFill>
      <xdr:spPr>
        <a:xfrm>
          <a:off x="7139941" y="0"/>
          <a:ext cx="6971606" cy="902207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609601</xdr:colOff>
      <xdr:row>0</xdr:row>
      <xdr:rowOff>1</xdr:rowOff>
    </xdr:from>
    <xdr:to>
      <xdr:col>21</xdr:col>
      <xdr:colOff>541195</xdr:colOff>
      <xdr:row>50</xdr:row>
      <xdr:rowOff>152401</xdr:rowOff>
    </xdr:to>
    <xdr:pic>
      <xdr:nvPicPr>
        <xdr:cNvPr id="2" name="Picture 1">
          <a:extLst>
            <a:ext uri="{FF2B5EF4-FFF2-40B4-BE49-F238E27FC236}">
              <a16:creationId xmlns:a16="http://schemas.microsoft.com/office/drawing/2014/main" id="{E90F62B4-CF84-0BFA-FC9B-D99BE8205A88}"/>
            </a:ext>
          </a:extLst>
        </xdr:cNvPr>
        <xdr:cNvPicPr>
          <a:picLocks noChangeAspect="1"/>
        </xdr:cNvPicPr>
      </xdr:nvPicPr>
      <xdr:blipFill>
        <a:blip xmlns:r="http://schemas.openxmlformats.org/officeDocument/2006/relationships" r:embed="rId1"/>
        <a:stretch>
          <a:fillRect/>
        </a:stretch>
      </xdr:blipFill>
      <xdr:spPr>
        <a:xfrm>
          <a:off x="6800851" y="1"/>
          <a:ext cx="6741969" cy="8724900"/>
        </a:xfrm>
        <a:prstGeom prst="rect">
          <a:avLst/>
        </a:prstGeom>
      </xdr:spPr>
    </xdr:pic>
    <xdr:clientData/>
  </xdr:twoCellAnchor>
  <xdr:twoCellAnchor editAs="oneCell">
    <xdr:from>
      <xdr:col>0</xdr:col>
      <xdr:colOff>0</xdr:colOff>
      <xdr:row>0</xdr:row>
      <xdr:rowOff>0</xdr:rowOff>
    </xdr:from>
    <xdr:to>
      <xdr:col>10</xdr:col>
      <xdr:colOff>538804</xdr:colOff>
      <xdr:row>50</xdr:row>
      <xdr:rowOff>133350</xdr:rowOff>
    </xdr:to>
    <xdr:pic>
      <xdr:nvPicPr>
        <xdr:cNvPr id="3" name="Picture 2">
          <a:extLst>
            <a:ext uri="{FF2B5EF4-FFF2-40B4-BE49-F238E27FC236}">
              <a16:creationId xmlns:a16="http://schemas.microsoft.com/office/drawing/2014/main" id="{A4D0428C-D255-E578-3AC2-F35A4E3583E3}"/>
            </a:ext>
          </a:extLst>
        </xdr:cNvPr>
        <xdr:cNvPicPr>
          <a:picLocks noChangeAspect="1"/>
        </xdr:cNvPicPr>
      </xdr:nvPicPr>
      <xdr:blipFill>
        <a:blip xmlns:r="http://schemas.openxmlformats.org/officeDocument/2006/relationships" r:embed="rId2"/>
        <a:stretch>
          <a:fillRect/>
        </a:stretch>
      </xdr:blipFill>
      <xdr:spPr>
        <a:xfrm>
          <a:off x="0" y="0"/>
          <a:ext cx="6730054" cy="87058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C28BA2-7772-4A2A-90B8-BA6A6649AB16}"/>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4" totalsRowShown="0" headerRowDxfId="16" dataDxfId="15" totalsRowDxfId="14" totalsRowCellStyle="Normal 4">
  <autoFilter ref="A2:G24"/>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45"/>
  <sheetViews>
    <sheetView tabSelected="1" zoomScale="80" zoomScaleNormal="80" workbookViewId="0"/>
  </sheetViews>
  <sheetFormatPr defaultColWidth="9.28515625" defaultRowHeight="12.75" x14ac:dyDescent="0.2"/>
  <cols>
    <col min="1" max="1" width="26.5703125" style="2" customWidth="1"/>
    <col min="2" max="2" width="23.5703125" style="2" customWidth="1"/>
    <col min="3" max="5" width="13.7109375" style="2" customWidth="1"/>
    <col min="6" max="8" width="11.28515625" style="2" customWidth="1"/>
    <col min="9" max="11" width="12.7109375" style="2" customWidth="1"/>
    <col min="12" max="16384" width="9.28515625" style="2"/>
  </cols>
  <sheetData>
    <row r="1" spans="1:10" ht="20.25" x14ac:dyDescent="0.3">
      <c r="A1" s="1" t="s">
        <v>26</v>
      </c>
    </row>
    <row r="2" spans="1:10" ht="20.25" x14ac:dyDescent="0.3">
      <c r="A2" s="1" t="s">
        <v>159</v>
      </c>
    </row>
    <row r="4" spans="1:10" x14ac:dyDescent="0.2">
      <c r="A4" s="3" t="s">
        <v>27</v>
      </c>
    </row>
    <row r="5" spans="1:10" ht="13.5" thickBot="1" x14ac:dyDescent="0.25"/>
    <row r="6" spans="1:10" ht="15.75" x14ac:dyDescent="0.25">
      <c r="A6" s="454" t="s">
        <v>2</v>
      </c>
      <c r="B6" s="455"/>
      <c r="C6" s="455"/>
      <c r="D6" s="455"/>
      <c r="E6" s="455"/>
      <c r="F6" s="455"/>
      <c r="G6" s="455"/>
      <c r="H6" s="455"/>
      <c r="I6" s="456"/>
    </row>
    <row r="7" spans="1:10" x14ac:dyDescent="0.2">
      <c r="A7" s="176" t="s">
        <v>321</v>
      </c>
      <c r="B7" s="174"/>
      <c r="C7" s="174"/>
      <c r="D7" s="174"/>
      <c r="E7" s="174"/>
      <c r="F7" s="174"/>
      <c r="G7" s="174"/>
      <c r="H7" s="174"/>
      <c r="I7" s="175"/>
    </row>
    <row r="8" spans="1:10" x14ac:dyDescent="0.2">
      <c r="A8" s="173" t="s">
        <v>3</v>
      </c>
      <c r="B8" s="169"/>
      <c r="C8" s="169"/>
      <c r="D8" s="169"/>
      <c r="E8" s="169"/>
      <c r="F8" s="169"/>
      <c r="G8" s="169"/>
      <c r="H8" s="169"/>
      <c r="I8" s="170"/>
    </row>
    <row r="9" spans="1:10" ht="13.5" thickBot="1" x14ac:dyDescent="0.25">
      <c r="A9" s="177" t="s">
        <v>4</v>
      </c>
      <c r="B9" s="171"/>
      <c r="C9" s="171"/>
      <c r="D9" s="171"/>
      <c r="E9" s="171"/>
      <c r="F9" s="171"/>
      <c r="G9" s="171"/>
      <c r="H9" s="171"/>
      <c r="I9" s="172"/>
    </row>
    <row r="10" spans="1:10" x14ac:dyDescent="0.2">
      <c r="A10" s="474"/>
      <c r="B10" s="475"/>
      <c r="C10" s="475"/>
      <c r="D10" s="475"/>
      <c r="E10" s="475"/>
      <c r="F10" s="475"/>
      <c r="G10" s="475"/>
      <c r="H10" s="475"/>
      <c r="I10" s="475"/>
    </row>
    <row r="11" spans="1:10" x14ac:dyDescent="0.2">
      <c r="A11" s="4" t="s">
        <v>5</v>
      </c>
      <c r="B11" s="5"/>
      <c r="C11" s="5"/>
      <c r="D11" s="6"/>
      <c r="E11" s="6"/>
      <c r="F11" s="6"/>
      <c r="G11" s="6"/>
    </row>
    <row r="12" spans="1:10" x14ac:dyDescent="0.2">
      <c r="A12" s="7" t="s">
        <v>6</v>
      </c>
    </row>
    <row r="14" spans="1:10" x14ac:dyDescent="0.2">
      <c r="J14" s="8"/>
    </row>
    <row r="15" spans="1:10" ht="18" x14ac:dyDescent="0.25">
      <c r="A15" s="179" t="s">
        <v>215</v>
      </c>
      <c r="B15" s="166"/>
      <c r="C15" s="476" t="s">
        <v>612</v>
      </c>
      <c r="D15" s="477"/>
      <c r="E15" s="477"/>
    </row>
    <row r="16" spans="1:10" ht="18" x14ac:dyDescent="0.25">
      <c r="A16" s="180"/>
      <c r="B16" s="167"/>
    </row>
    <row r="17" spans="1:12" ht="18" x14ac:dyDescent="0.25">
      <c r="A17" s="179" t="s">
        <v>28</v>
      </c>
      <c r="B17" s="166"/>
      <c r="C17" s="476" t="s">
        <v>613</v>
      </c>
      <c r="D17" s="477"/>
      <c r="E17" s="477"/>
    </row>
    <row r="18" spans="1:12" ht="18" x14ac:dyDescent="0.25">
      <c r="A18" s="180"/>
      <c r="B18" s="167"/>
      <c r="C18" s="478"/>
      <c r="D18" s="479"/>
      <c r="E18" s="479"/>
    </row>
    <row r="19" spans="1:12" ht="18" x14ac:dyDescent="0.25">
      <c r="A19" s="179" t="s">
        <v>216</v>
      </c>
      <c r="B19" s="166"/>
      <c r="C19" s="457" t="s">
        <v>597</v>
      </c>
      <c r="D19" s="458"/>
      <c r="E19" s="459"/>
      <c r="H19" s="51"/>
    </row>
    <row r="20" spans="1:12" x14ac:dyDescent="0.2">
      <c r="A20" s="181"/>
      <c r="B20" s="168"/>
    </row>
    <row r="21" spans="1:12" ht="18" x14ac:dyDescent="0.25">
      <c r="A21" s="179" t="s">
        <v>160</v>
      </c>
      <c r="B21" s="166"/>
      <c r="C21" s="460">
        <v>44743</v>
      </c>
      <c r="D21" s="461"/>
      <c r="E21" s="462"/>
    </row>
    <row r="22" spans="1:12" x14ac:dyDescent="0.2">
      <c r="A22" s="181"/>
      <c r="B22" s="168"/>
    </row>
    <row r="23" spans="1:12" ht="18" x14ac:dyDescent="0.25">
      <c r="A23" s="179" t="s">
        <v>161</v>
      </c>
      <c r="B23" s="166"/>
      <c r="C23" s="460">
        <v>45107</v>
      </c>
      <c r="D23" s="461"/>
      <c r="E23" s="462"/>
    </row>
    <row r="25" spans="1:12" ht="18" x14ac:dyDescent="0.25">
      <c r="A25" s="179" t="s">
        <v>420</v>
      </c>
      <c r="B25" s="166"/>
      <c r="C25" s="460">
        <v>45230</v>
      </c>
      <c r="D25" s="461"/>
      <c r="E25" s="462"/>
    </row>
    <row r="26" spans="1:12" ht="13.5" customHeight="1" x14ac:dyDescent="0.25">
      <c r="A26" s="327"/>
      <c r="B26" s="328"/>
      <c r="C26" s="207"/>
      <c r="D26" s="207"/>
      <c r="E26" s="207"/>
    </row>
    <row r="27" spans="1:12" ht="18" x14ac:dyDescent="0.25">
      <c r="A27" s="179" t="s">
        <v>421</v>
      </c>
      <c r="B27" s="166"/>
      <c r="C27" s="460">
        <v>45107</v>
      </c>
      <c r="D27" s="461"/>
      <c r="E27" s="462"/>
    </row>
    <row r="28" spans="1:12" ht="18" x14ac:dyDescent="0.25">
      <c r="A28" s="329"/>
      <c r="B28" s="329"/>
    </row>
    <row r="29" spans="1:12" ht="58.5" customHeight="1" x14ac:dyDescent="0.35">
      <c r="A29" s="463" t="s">
        <v>422</v>
      </c>
      <c r="B29" s="464"/>
      <c r="C29" s="465" t="s">
        <v>715</v>
      </c>
      <c r="D29" s="466"/>
      <c r="E29" s="467"/>
      <c r="F29" s="468" t="s">
        <v>423</v>
      </c>
      <c r="G29" s="469"/>
      <c r="H29" s="470"/>
      <c r="I29" s="471" t="s">
        <v>738</v>
      </c>
      <c r="J29" s="472"/>
      <c r="K29" s="473"/>
      <c r="L29" s="443"/>
    </row>
    <row r="31" spans="1:12" ht="13.5" thickBot="1" x14ac:dyDescent="0.25"/>
    <row r="32" spans="1:12" x14ac:dyDescent="0.2">
      <c r="A32" s="162"/>
      <c r="B32" s="61"/>
      <c r="C32" s="61"/>
      <c r="D32" s="61"/>
      <c r="E32" s="65"/>
      <c r="F32" s="65"/>
      <c r="G32" s="65"/>
      <c r="H32" s="66"/>
    </row>
    <row r="33" spans="1:8" ht="15.75" x14ac:dyDescent="0.25">
      <c r="A33" s="178" t="s">
        <v>7</v>
      </c>
      <c r="B33" s="447" t="s">
        <v>8</v>
      </c>
      <c r="C33" s="448"/>
      <c r="D33" s="450" t="s">
        <v>555</v>
      </c>
      <c r="E33" s="445"/>
      <c r="F33" s="445"/>
      <c r="G33" s="446"/>
      <c r="H33" s="67"/>
    </row>
    <row r="34" spans="1:8" x14ac:dyDescent="0.2">
      <c r="A34" s="163"/>
      <c r="B34" s="447" t="s">
        <v>9</v>
      </c>
      <c r="C34" s="448"/>
      <c r="D34" s="450" t="s">
        <v>556</v>
      </c>
      <c r="E34" s="445"/>
      <c r="F34" s="445"/>
      <c r="G34" s="446"/>
      <c r="H34" s="67"/>
    </row>
    <row r="35" spans="1:8" x14ac:dyDescent="0.2">
      <c r="A35" s="163"/>
      <c r="B35" s="62"/>
      <c r="C35" s="63" t="s">
        <v>10</v>
      </c>
      <c r="D35" s="99" t="s">
        <v>559</v>
      </c>
      <c r="E35" s="63" t="s">
        <v>11</v>
      </c>
      <c r="F35" s="99">
        <v>2000</v>
      </c>
      <c r="G35" s="62"/>
      <c r="H35" s="68"/>
    </row>
    <row r="36" spans="1:8" x14ac:dyDescent="0.2">
      <c r="A36" s="163"/>
      <c r="B36" s="62"/>
      <c r="C36" s="62"/>
      <c r="D36" s="62"/>
      <c r="E36" s="72"/>
      <c r="F36" s="62"/>
      <c r="G36" s="62"/>
      <c r="H36" s="69"/>
    </row>
    <row r="37" spans="1:8" ht="15.75" x14ac:dyDescent="0.25">
      <c r="A37" s="178" t="s">
        <v>12</v>
      </c>
      <c r="B37" s="447" t="s">
        <v>8</v>
      </c>
      <c r="C37" s="448"/>
      <c r="D37" s="449" t="s">
        <v>557</v>
      </c>
      <c r="E37" s="449"/>
      <c r="F37" s="449"/>
      <c r="G37" s="449"/>
      <c r="H37" s="70"/>
    </row>
    <row r="38" spans="1:8" x14ac:dyDescent="0.2">
      <c r="A38" s="163"/>
      <c r="B38" s="447" t="s">
        <v>9</v>
      </c>
      <c r="C38" s="448"/>
      <c r="D38" s="449" t="s">
        <v>558</v>
      </c>
      <c r="E38" s="449"/>
      <c r="F38" s="449"/>
      <c r="G38" s="449"/>
      <c r="H38" s="70"/>
    </row>
    <row r="39" spans="1:8" x14ac:dyDescent="0.2">
      <c r="A39" s="164"/>
      <c r="B39" s="62"/>
      <c r="C39" s="63" t="s">
        <v>10</v>
      </c>
      <c r="D39" s="99" t="s">
        <v>559</v>
      </c>
      <c r="E39" s="63" t="s">
        <v>11</v>
      </c>
      <c r="F39" s="99">
        <v>1225</v>
      </c>
      <c r="G39" s="62"/>
      <c r="H39" s="68"/>
    </row>
    <row r="40" spans="1:8" ht="13.5" thickBot="1" x14ac:dyDescent="0.25">
      <c r="A40" s="165"/>
      <c r="B40" s="64"/>
      <c r="C40" s="64"/>
      <c r="D40" s="64"/>
      <c r="E40" s="73"/>
      <c r="F40" s="73"/>
      <c r="G40" s="64"/>
      <c r="H40" s="71"/>
    </row>
    <row r="41" spans="1:8" x14ac:dyDescent="0.2">
      <c r="A41" s="162"/>
      <c r="B41" s="61"/>
      <c r="C41" s="61"/>
      <c r="D41" s="61"/>
      <c r="E41" s="65"/>
      <c r="F41" s="65"/>
      <c r="G41" s="62"/>
      <c r="H41" s="66"/>
    </row>
    <row r="42" spans="1:8" x14ac:dyDescent="0.2">
      <c r="A42" s="164" t="s">
        <v>13</v>
      </c>
      <c r="B42" s="450" t="s">
        <v>725</v>
      </c>
      <c r="C42" s="445"/>
      <c r="D42" s="445"/>
      <c r="E42" s="445"/>
      <c r="F42" s="446"/>
      <c r="G42" s="62"/>
      <c r="H42" s="69"/>
    </row>
    <row r="43" spans="1:8" x14ac:dyDescent="0.2">
      <c r="A43" s="164" t="s">
        <v>14</v>
      </c>
      <c r="B43" s="451" t="s">
        <v>726</v>
      </c>
      <c r="C43" s="452"/>
      <c r="D43" s="452"/>
      <c r="E43" s="452"/>
      <c r="F43" s="453"/>
      <c r="G43" s="62"/>
      <c r="H43" s="69"/>
    </row>
    <row r="44" spans="1:8" x14ac:dyDescent="0.2">
      <c r="A44" s="164" t="s">
        <v>15</v>
      </c>
      <c r="B44" s="444" t="s">
        <v>560</v>
      </c>
      <c r="C44" s="445"/>
      <c r="D44" s="445"/>
      <c r="E44" s="445"/>
      <c r="F44" s="446"/>
      <c r="G44" s="62"/>
      <c r="H44" s="69"/>
    </row>
    <row r="45" spans="1:8" ht="13.5" thickBot="1" x14ac:dyDescent="0.25">
      <c r="A45" s="165"/>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4" type="noConversion"/>
  <dataValidations disablePrompts="1"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S62"/>
  <sheetViews>
    <sheetView zoomScale="80" zoomScaleNormal="80" workbookViewId="0"/>
  </sheetViews>
  <sheetFormatPr defaultColWidth="9.28515625" defaultRowHeight="23.25" x14ac:dyDescent="0.35"/>
  <cols>
    <col min="1" max="1" width="6.28515625" style="9" customWidth="1"/>
    <col min="2" max="2" width="5.7109375" style="9" customWidth="1"/>
    <col min="3" max="4" width="16.7109375" style="9" customWidth="1"/>
    <col min="5" max="5" width="15" style="9" customWidth="1"/>
    <col min="6" max="6" width="5.7109375" style="9" customWidth="1"/>
    <col min="7" max="8" width="16.7109375" style="9" customWidth="1"/>
    <col min="9" max="9" width="13.28515625" style="9" customWidth="1"/>
    <col min="10" max="10" width="6" style="9" customWidth="1"/>
    <col min="11" max="11" width="3.7109375" style="9" customWidth="1"/>
    <col min="12" max="17" width="10.7109375" style="9" customWidth="1"/>
    <col min="18" max="18" width="4" style="9" customWidth="1"/>
    <col min="19" max="16384" width="9.28515625" style="9"/>
  </cols>
  <sheetData>
    <row r="1" spans="1:19" ht="23.25" customHeight="1" thickBot="1" x14ac:dyDescent="0.4">
      <c r="A1" s="9" t="s">
        <v>16</v>
      </c>
    </row>
    <row r="2" spans="1:19" ht="15" customHeight="1" x14ac:dyDescent="0.35">
      <c r="B2" s="82"/>
      <c r="C2" s="74"/>
      <c r="D2" s="74"/>
      <c r="E2" s="74"/>
      <c r="F2" s="74"/>
      <c r="G2" s="74"/>
      <c r="H2" s="74"/>
      <c r="I2" s="74"/>
      <c r="J2" s="75"/>
      <c r="K2" s="10"/>
      <c r="L2" s="10"/>
      <c r="M2" s="10"/>
      <c r="N2" s="10"/>
      <c r="O2" s="10"/>
      <c r="P2" s="10"/>
      <c r="Q2" s="10"/>
      <c r="R2" s="10"/>
      <c r="S2" s="11"/>
    </row>
    <row r="3" spans="1:19" ht="21" customHeight="1" x14ac:dyDescent="0.35">
      <c r="B3" s="83"/>
      <c r="C3" s="76"/>
      <c r="D3" s="77"/>
      <c r="E3" s="76"/>
      <c r="F3" s="77" t="s">
        <v>17</v>
      </c>
      <c r="G3" s="76"/>
      <c r="H3" s="77"/>
      <c r="I3" s="76"/>
      <c r="J3" s="78"/>
      <c r="K3" s="12"/>
      <c r="L3" s="12"/>
      <c r="M3" s="12"/>
      <c r="N3" s="12"/>
      <c r="O3" s="12"/>
      <c r="P3" s="12"/>
      <c r="Q3" s="12"/>
      <c r="R3" s="13"/>
      <c r="S3" s="11"/>
    </row>
    <row r="4" spans="1:19" ht="15" customHeight="1" thickBot="1" x14ac:dyDescent="0.4">
      <c r="B4" s="83"/>
      <c r="C4" s="79"/>
      <c r="D4" s="80"/>
      <c r="E4" s="79"/>
      <c r="F4" s="79"/>
      <c r="G4" s="79"/>
      <c r="H4" s="81"/>
      <c r="I4" s="79"/>
      <c r="J4" s="78"/>
      <c r="K4" s="14"/>
      <c r="L4" s="14"/>
      <c r="M4" s="14"/>
      <c r="N4" s="14"/>
      <c r="O4" s="14"/>
      <c r="P4" s="14"/>
      <c r="Q4" s="14"/>
      <c r="R4" s="10"/>
      <c r="S4" s="11"/>
    </row>
    <row r="5" spans="1:19" s="15" customFormat="1" ht="19.899999999999999" customHeight="1" x14ac:dyDescent="0.2">
      <c r="B5" s="84"/>
      <c r="C5" s="85"/>
      <c r="D5" s="85"/>
      <c r="E5" s="85"/>
      <c r="F5" s="85"/>
      <c r="G5" s="85"/>
      <c r="H5" s="85"/>
      <c r="I5" s="85"/>
      <c r="J5" s="86"/>
      <c r="K5" s="16"/>
      <c r="L5" s="14"/>
      <c r="M5" s="14"/>
      <c r="N5" s="14"/>
      <c r="O5" s="14"/>
      <c r="P5" s="14"/>
      <c r="Q5" s="14"/>
      <c r="R5" s="12"/>
      <c r="S5" s="17"/>
    </row>
    <row r="6" spans="1:19" s="49" customFormat="1" ht="15" customHeight="1" x14ac:dyDescent="0.2">
      <c r="B6" s="87"/>
      <c r="C6" s="88"/>
      <c r="D6" s="88"/>
      <c r="E6" s="88"/>
      <c r="F6" s="88"/>
      <c r="G6" s="88"/>
      <c r="H6" s="88"/>
      <c r="I6" s="88"/>
      <c r="J6" s="89"/>
      <c r="K6" s="16"/>
      <c r="L6" s="14"/>
      <c r="M6" s="14"/>
      <c r="N6" s="14"/>
      <c r="O6" s="14"/>
      <c r="P6" s="14"/>
      <c r="Q6" s="14"/>
      <c r="R6" s="12"/>
      <c r="S6" s="14"/>
    </row>
    <row r="7" spans="1:19" s="49" customFormat="1" ht="15" customHeight="1" x14ac:dyDescent="0.2">
      <c r="B7" s="87"/>
      <c r="C7" s="88"/>
      <c r="D7" s="88"/>
      <c r="E7" s="88"/>
      <c r="F7" s="88"/>
      <c r="G7" s="88"/>
      <c r="H7" s="88"/>
      <c r="I7" s="88"/>
      <c r="J7" s="89"/>
      <c r="K7" s="16"/>
      <c r="L7" s="14"/>
      <c r="M7" s="14"/>
      <c r="N7" s="14"/>
      <c r="O7" s="14"/>
      <c r="P7" s="14"/>
      <c r="Q7" s="14"/>
      <c r="R7" s="12"/>
      <c r="S7" s="14"/>
    </row>
    <row r="8" spans="1:19" s="49" customFormat="1" ht="15" customHeight="1" x14ac:dyDescent="0.2">
      <c r="B8" s="87"/>
      <c r="C8" s="88"/>
      <c r="D8" s="88"/>
      <c r="E8" s="88"/>
      <c r="F8" s="88"/>
      <c r="G8" s="88"/>
      <c r="H8" s="88"/>
      <c r="I8" s="88"/>
      <c r="J8" s="89"/>
      <c r="K8" s="16"/>
      <c r="L8" s="14"/>
      <c r="M8" s="14"/>
      <c r="N8" s="14"/>
      <c r="O8" s="14"/>
      <c r="P8" s="14"/>
      <c r="Q8" s="14"/>
      <c r="R8" s="12"/>
      <c r="S8" s="14"/>
    </row>
    <row r="9" spans="1:19" s="49" customFormat="1" ht="15" customHeight="1" x14ac:dyDescent="0.2">
      <c r="B9" s="87"/>
      <c r="C9" s="88"/>
      <c r="D9" s="88"/>
      <c r="E9" s="88"/>
      <c r="F9" s="88"/>
      <c r="G9" s="88"/>
      <c r="H9" s="88"/>
      <c r="I9" s="88"/>
      <c r="J9" s="89"/>
      <c r="K9" s="16"/>
      <c r="L9" s="14"/>
      <c r="M9" s="14"/>
      <c r="N9" s="14"/>
      <c r="O9" s="14"/>
      <c r="P9" s="14"/>
      <c r="Q9" s="14"/>
      <c r="R9" s="12"/>
      <c r="S9" s="14"/>
    </row>
    <row r="10" spans="1:19" s="49" customFormat="1" ht="15" customHeight="1" x14ac:dyDescent="0.2">
      <c r="B10" s="87"/>
      <c r="C10" s="88"/>
      <c r="D10" s="88"/>
      <c r="E10" s="88"/>
      <c r="F10" s="88"/>
      <c r="G10" s="88"/>
      <c r="H10" s="88"/>
      <c r="I10" s="88"/>
      <c r="J10" s="89"/>
      <c r="K10" s="16"/>
      <c r="L10" s="14"/>
      <c r="M10" s="14"/>
      <c r="N10" s="14"/>
      <c r="O10" s="14"/>
      <c r="P10" s="14"/>
      <c r="Q10" s="14"/>
      <c r="R10" s="12"/>
      <c r="S10" s="14"/>
    </row>
    <row r="11" spans="1:19" s="49" customFormat="1" ht="15" customHeight="1" x14ac:dyDescent="0.2">
      <c r="B11" s="87"/>
      <c r="C11" s="88"/>
      <c r="D11" s="88"/>
      <c r="E11" s="88"/>
      <c r="F11" s="88"/>
      <c r="G11" s="88"/>
      <c r="H11" s="88"/>
      <c r="I11" s="88"/>
      <c r="J11" s="89"/>
      <c r="K11" s="16"/>
      <c r="L11" s="14"/>
      <c r="M11" s="14"/>
      <c r="N11" s="14"/>
      <c r="O11" s="14"/>
      <c r="P11" s="14"/>
      <c r="Q11" s="14"/>
      <c r="R11" s="12"/>
      <c r="S11" s="14"/>
    </row>
    <row r="12" spans="1:19" s="49" customFormat="1" ht="15" customHeight="1" x14ac:dyDescent="0.2">
      <c r="B12" s="87"/>
      <c r="C12" s="88"/>
      <c r="D12" s="88"/>
      <c r="E12" s="88"/>
      <c r="F12" s="88"/>
      <c r="G12" s="88"/>
      <c r="H12" s="88"/>
      <c r="I12" s="88"/>
      <c r="J12" s="89"/>
      <c r="K12" s="16"/>
      <c r="L12" s="14"/>
      <c r="M12" s="14"/>
      <c r="N12" s="14"/>
      <c r="O12" s="14"/>
      <c r="P12" s="14"/>
      <c r="Q12" s="14"/>
      <c r="R12" s="12"/>
      <c r="S12" s="14"/>
    </row>
    <row r="13" spans="1:19" s="49" customFormat="1" ht="15" customHeight="1" x14ac:dyDescent="0.2">
      <c r="B13" s="87"/>
      <c r="C13" s="88"/>
      <c r="D13" s="88"/>
      <c r="E13" s="88"/>
      <c r="F13" s="88"/>
      <c r="G13" s="88"/>
      <c r="H13" s="88"/>
      <c r="I13" s="88"/>
      <c r="J13" s="89"/>
      <c r="K13" s="16"/>
      <c r="L13" s="14"/>
      <c r="M13" s="14"/>
      <c r="N13" s="14"/>
      <c r="O13" s="14"/>
      <c r="P13" s="14"/>
      <c r="Q13" s="14"/>
      <c r="R13" s="12"/>
      <c r="S13" s="14"/>
    </row>
    <row r="14" spans="1:19" s="49" customFormat="1" ht="15" customHeight="1" x14ac:dyDescent="0.2">
      <c r="B14" s="87"/>
      <c r="C14" s="88"/>
      <c r="D14" s="88"/>
      <c r="E14" s="88"/>
      <c r="F14" s="88"/>
      <c r="G14" s="88"/>
      <c r="H14" s="88"/>
      <c r="I14" s="88"/>
      <c r="J14" s="89"/>
      <c r="K14" s="16"/>
      <c r="L14" s="14"/>
      <c r="M14" s="14"/>
      <c r="N14" s="14"/>
      <c r="O14" s="14"/>
      <c r="P14" s="14"/>
      <c r="Q14" s="14"/>
      <c r="R14" s="12"/>
      <c r="S14" s="14"/>
    </row>
    <row r="15" spans="1:19" s="49" customFormat="1" ht="15" customHeight="1" x14ac:dyDescent="0.2">
      <c r="B15" s="87"/>
      <c r="C15" s="88"/>
      <c r="D15" s="88"/>
      <c r="E15" s="88"/>
      <c r="F15" s="88"/>
      <c r="G15" s="88"/>
      <c r="H15" s="88"/>
      <c r="I15" s="88"/>
      <c r="J15" s="89"/>
      <c r="K15" s="16"/>
      <c r="L15" s="14"/>
      <c r="M15" s="14"/>
      <c r="N15" s="14"/>
      <c r="O15" s="14"/>
      <c r="P15" s="14"/>
      <c r="Q15" s="14"/>
      <c r="R15" s="12"/>
      <c r="S15" s="14"/>
    </row>
    <row r="16" spans="1:19" s="49" customFormat="1" ht="15" customHeight="1" x14ac:dyDescent="0.2">
      <c r="B16" s="87"/>
      <c r="C16" s="88"/>
      <c r="D16" s="88"/>
      <c r="E16" s="88"/>
      <c r="F16" s="88"/>
      <c r="G16" s="88"/>
      <c r="H16" s="88"/>
      <c r="I16" s="88"/>
      <c r="J16" s="89"/>
      <c r="K16" s="16"/>
      <c r="L16" s="14"/>
      <c r="M16" s="14"/>
      <c r="N16" s="14"/>
      <c r="O16" s="14"/>
      <c r="P16" s="14"/>
      <c r="Q16" s="14"/>
      <c r="R16" s="12"/>
      <c r="S16" s="14"/>
    </row>
    <row r="17" spans="1:19" s="49" customFormat="1" ht="15" customHeight="1" x14ac:dyDescent="0.2">
      <c r="B17" s="87"/>
      <c r="C17" s="88"/>
      <c r="D17" s="88"/>
      <c r="E17" s="88"/>
      <c r="F17" s="88"/>
      <c r="G17" s="88"/>
      <c r="H17" s="88"/>
      <c r="I17" s="88"/>
      <c r="J17" s="89"/>
      <c r="K17" s="16"/>
      <c r="L17" s="14"/>
      <c r="M17" s="14"/>
      <c r="N17" s="14"/>
      <c r="O17" s="14"/>
      <c r="P17" s="14"/>
      <c r="Q17" s="14"/>
      <c r="R17" s="12"/>
      <c r="S17" s="14"/>
    </row>
    <row r="18" spans="1:19" s="49" customFormat="1" ht="15" customHeight="1" x14ac:dyDescent="0.2">
      <c r="B18" s="87"/>
      <c r="C18" s="480"/>
      <c r="D18" s="480"/>
      <c r="E18" s="480"/>
      <c r="F18" s="88"/>
      <c r="G18" s="88"/>
      <c r="H18" s="88"/>
      <c r="I18" s="88"/>
      <c r="J18" s="89"/>
      <c r="K18" s="16"/>
      <c r="L18" s="14"/>
      <c r="M18" s="14"/>
      <c r="N18" s="14"/>
      <c r="O18" s="14"/>
      <c r="P18" s="14"/>
      <c r="Q18" s="14"/>
      <c r="R18" s="12"/>
      <c r="S18" s="14"/>
    </row>
    <row r="19" spans="1:19" s="49" customFormat="1" ht="15" customHeight="1" x14ac:dyDescent="0.2">
      <c r="B19" s="87"/>
      <c r="C19" s="88"/>
      <c r="D19" s="88"/>
      <c r="E19" s="88"/>
      <c r="F19" s="88"/>
      <c r="G19" s="88"/>
      <c r="H19" s="88"/>
      <c r="I19" s="88"/>
      <c r="J19" s="89"/>
      <c r="K19" s="16"/>
      <c r="L19" s="50"/>
      <c r="M19" s="14"/>
      <c r="N19" s="14"/>
      <c r="O19" s="14"/>
      <c r="P19" s="14"/>
      <c r="Q19" s="14"/>
      <c r="R19" s="12"/>
      <c r="S19" s="14"/>
    </row>
    <row r="20" spans="1:19" s="49" customFormat="1" ht="15" customHeight="1" x14ac:dyDescent="0.2">
      <c r="B20" s="87"/>
      <c r="C20" s="88"/>
      <c r="D20" s="88"/>
      <c r="E20" s="88"/>
      <c r="F20" s="88"/>
      <c r="G20" s="88"/>
      <c r="H20" s="88"/>
      <c r="I20" s="88"/>
      <c r="J20" s="89"/>
      <c r="K20" s="16"/>
      <c r="L20" s="14"/>
      <c r="M20" s="14"/>
      <c r="N20" s="14"/>
      <c r="O20" s="14"/>
      <c r="P20" s="14"/>
      <c r="Q20" s="14"/>
      <c r="R20" s="12"/>
      <c r="S20" s="14"/>
    </row>
    <row r="21" spans="1:19" s="49" customFormat="1" ht="15" customHeight="1" x14ac:dyDescent="0.2">
      <c r="B21" s="87"/>
      <c r="C21" s="88"/>
      <c r="D21" s="88"/>
      <c r="E21" s="88"/>
      <c r="F21" s="88"/>
      <c r="G21" s="88"/>
      <c r="H21" s="88"/>
      <c r="I21" s="88"/>
      <c r="J21" s="89"/>
      <c r="K21" s="16"/>
      <c r="L21" s="14"/>
      <c r="M21" s="14"/>
      <c r="N21" s="14"/>
      <c r="O21" s="14"/>
      <c r="P21" s="14"/>
      <c r="Q21" s="14"/>
      <c r="R21" s="12"/>
      <c r="S21" s="14"/>
    </row>
    <row r="22" spans="1:19" s="49" customFormat="1" ht="15" customHeight="1" x14ac:dyDescent="0.2">
      <c r="B22" s="87"/>
      <c r="C22" s="88"/>
      <c r="D22" s="88"/>
      <c r="E22" s="88"/>
      <c r="F22" s="88"/>
      <c r="G22" s="88"/>
      <c r="H22" s="88"/>
      <c r="I22" s="88"/>
      <c r="J22" s="89"/>
      <c r="K22" s="16"/>
      <c r="L22" s="14"/>
      <c r="M22" s="14"/>
      <c r="N22" s="14"/>
      <c r="O22" s="14"/>
      <c r="P22" s="14"/>
      <c r="Q22" s="14"/>
      <c r="R22" s="12"/>
      <c r="S22" s="14"/>
    </row>
    <row r="23" spans="1:19" s="49" customFormat="1" ht="15" customHeight="1" x14ac:dyDescent="0.2">
      <c r="B23" s="87"/>
      <c r="C23" s="88"/>
      <c r="D23" s="88"/>
      <c r="E23" s="88"/>
      <c r="F23" s="88"/>
      <c r="G23" s="88"/>
      <c r="H23" s="88"/>
      <c r="I23" s="88"/>
      <c r="J23" s="89"/>
      <c r="K23" s="16"/>
      <c r="L23" s="14"/>
      <c r="M23" s="14"/>
      <c r="N23" s="14"/>
      <c r="O23" s="14"/>
      <c r="P23" s="14"/>
      <c r="Q23" s="14"/>
      <c r="R23" s="12"/>
      <c r="S23" s="14"/>
    </row>
    <row r="24" spans="1:19" s="49" customFormat="1" ht="15" customHeight="1" x14ac:dyDescent="0.2">
      <c r="B24" s="87"/>
      <c r="C24" s="88"/>
      <c r="D24" s="88"/>
      <c r="E24" s="88"/>
      <c r="F24" s="88"/>
      <c r="G24" s="88"/>
      <c r="H24" s="88"/>
      <c r="I24" s="88"/>
      <c r="J24" s="89"/>
      <c r="K24" s="16"/>
      <c r="L24" s="14"/>
      <c r="M24" s="14"/>
      <c r="N24" s="14"/>
      <c r="O24" s="14"/>
      <c r="P24" s="14"/>
      <c r="Q24" s="14"/>
      <c r="R24" s="12"/>
      <c r="S24" s="14"/>
    </row>
    <row r="25" spans="1:19" s="49" customFormat="1" ht="15.75" customHeight="1" x14ac:dyDescent="0.2">
      <c r="B25" s="87"/>
      <c r="C25" s="88"/>
      <c r="D25" s="88"/>
      <c r="E25" s="88"/>
      <c r="F25" s="88"/>
      <c r="G25" s="88"/>
      <c r="H25" s="88"/>
      <c r="I25" s="88"/>
      <c r="J25" s="89"/>
      <c r="K25" s="16"/>
      <c r="L25" s="14"/>
      <c r="M25" s="14"/>
      <c r="N25" s="14"/>
      <c r="O25" s="14"/>
      <c r="P25" s="14"/>
      <c r="Q25" s="14"/>
      <c r="R25" s="12"/>
      <c r="S25" s="14"/>
    </row>
    <row r="26" spans="1:19" s="49" customFormat="1" ht="15.75" customHeight="1" x14ac:dyDescent="0.2">
      <c r="B26" s="87"/>
      <c r="C26" s="88"/>
      <c r="D26" s="88"/>
      <c r="E26" s="88"/>
      <c r="F26" s="88"/>
      <c r="G26" s="88"/>
      <c r="H26" s="88"/>
      <c r="I26" s="88"/>
      <c r="J26" s="89"/>
      <c r="K26" s="16"/>
      <c r="L26" s="14"/>
      <c r="M26" s="14"/>
      <c r="N26" s="14"/>
      <c r="O26" s="14"/>
      <c r="P26" s="14"/>
      <c r="Q26" s="14"/>
      <c r="R26" s="12"/>
      <c r="S26" s="14"/>
    </row>
    <row r="27" spans="1:19" s="49" customFormat="1" ht="15" customHeight="1" x14ac:dyDescent="0.2">
      <c r="B27" s="87"/>
      <c r="C27" s="88"/>
      <c r="D27" s="88"/>
      <c r="E27" s="88"/>
      <c r="F27" s="88"/>
      <c r="G27" s="88"/>
      <c r="H27" s="88"/>
      <c r="I27" s="88"/>
      <c r="J27" s="89"/>
      <c r="K27" s="16"/>
      <c r="L27" s="14"/>
      <c r="M27" s="14"/>
      <c r="N27" s="14"/>
      <c r="O27" s="14"/>
      <c r="P27" s="14"/>
      <c r="Q27" s="14"/>
      <c r="R27" s="12"/>
      <c r="S27" s="14"/>
    </row>
    <row r="28" spans="1:19" s="49" customFormat="1" ht="15" customHeight="1" x14ac:dyDescent="0.2">
      <c r="B28" s="87"/>
      <c r="C28" s="88"/>
      <c r="D28" s="88"/>
      <c r="E28" s="88"/>
      <c r="F28" s="88"/>
      <c r="G28" s="88"/>
      <c r="H28" s="88"/>
      <c r="I28" s="88"/>
      <c r="J28" s="89"/>
      <c r="K28" s="16"/>
      <c r="L28" s="14"/>
      <c r="M28" s="14"/>
      <c r="N28" s="14"/>
      <c r="O28" s="14"/>
      <c r="P28" s="14"/>
      <c r="Q28" s="14"/>
      <c r="R28" s="12"/>
      <c r="S28" s="14"/>
    </row>
    <row r="29" spans="1:19" s="49" customFormat="1" ht="15" customHeight="1" x14ac:dyDescent="0.2">
      <c r="B29" s="87"/>
      <c r="C29" s="88"/>
      <c r="D29" s="88"/>
      <c r="E29" s="88"/>
      <c r="F29" s="88"/>
      <c r="G29" s="88"/>
      <c r="H29" s="88"/>
      <c r="I29" s="88"/>
      <c r="J29" s="89"/>
      <c r="K29" s="16"/>
      <c r="L29" s="14"/>
      <c r="M29" s="14"/>
      <c r="N29" s="14"/>
      <c r="O29" s="14"/>
      <c r="P29" s="14"/>
      <c r="Q29" s="14"/>
      <c r="R29" s="12"/>
      <c r="S29" s="14"/>
    </row>
    <row r="30" spans="1:19" s="49" customFormat="1" ht="15" customHeight="1" x14ac:dyDescent="0.2">
      <c r="B30" s="87"/>
      <c r="C30" s="88"/>
      <c r="D30" s="90"/>
      <c r="E30" s="88"/>
      <c r="F30" s="88"/>
      <c r="G30" s="88"/>
      <c r="H30" s="88"/>
      <c r="I30" s="88"/>
      <c r="J30" s="89"/>
      <c r="K30" s="16"/>
      <c r="L30" s="14"/>
      <c r="M30" s="14"/>
      <c r="N30" s="14"/>
      <c r="O30" s="14"/>
      <c r="P30" s="14"/>
      <c r="Q30" s="14"/>
      <c r="R30" s="12"/>
      <c r="S30" s="14"/>
    </row>
    <row r="31" spans="1:19" s="49" customFormat="1" ht="15" customHeight="1" x14ac:dyDescent="0.2">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2">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2">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2">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2">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2">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2">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2">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2">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2">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2">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2">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2">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2">
      <c r="A44" s="14"/>
      <c r="B44" s="87"/>
      <c r="C44" s="88"/>
      <c r="D44" s="88"/>
      <c r="E44" s="88"/>
      <c r="F44" s="91"/>
      <c r="G44" s="88"/>
      <c r="H44" s="392"/>
      <c r="I44" s="392"/>
      <c r="J44" s="89"/>
      <c r="K44" s="18"/>
      <c r="L44" s="12"/>
      <c r="M44" s="12"/>
      <c r="N44" s="12"/>
      <c r="O44" s="12"/>
      <c r="P44" s="12"/>
      <c r="Q44" s="12"/>
      <c r="R44" s="12"/>
      <c r="S44" s="14"/>
    </row>
    <row r="45" spans="1:19" s="49" customFormat="1" ht="15" customHeight="1" x14ac:dyDescent="0.2">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2">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2">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2">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2">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2">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2">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2">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2">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2">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2">
      <c r="A55" s="14"/>
      <c r="B55" s="87"/>
      <c r="C55" s="88"/>
      <c r="D55" s="88"/>
      <c r="E55" s="88"/>
      <c r="F55" s="91"/>
      <c r="G55" s="88"/>
      <c r="H55" s="88"/>
      <c r="I55" s="88"/>
      <c r="J55" s="89"/>
      <c r="K55" s="18"/>
      <c r="L55" s="12"/>
      <c r="M55" s="12"/>
      <c r="N55" s="12"/>
      <c r="O55" s="12"/>
      <c r="P55" s="12"/>
      <c r="Q55" s="12"/>
      <c r="R55" s="12"/>
      <c r="S55" s="14"/>
    </row>
    <row r="56" spans="1:19" ht="24" thickBot="1" x14ac:dyDescent="0.4">
      <c r="A56" s="11"/>
      <c r="B56" s="92"/>
      <c r="C56" s="93"/>
      <c r="D56" s="93"/>
      <c r="E56" s="94"/>
      <c r="F56" s="94"/>
      <c r="G56" s="94"/>
      <c r="H56" s="94"/>
      <c r="I56" s="94"/>
      <c r="J56" s="95"/>
    </row>
    <row r="57" spans="1:19" ht="36" customHeight="1" x14ac:dyDescent="0.35">
      <c r="A57" s="11"/>
      <c r="B57" s="10"/>
      <c r="C57" s="10"/>
      <c r="D57" s="10"/>
      <c r="F57" s="10"/>
      <c r="G57" s="10"/>
      <c r="H57" s="10"/>
      <c r="I57" s="10"/>
    </row>
    <row r="58" spans="1:19" x14ac:dyDescent="0.35">
      <c r="A58" s="11"/>
      <c r="B58" s="11"/>
      <c r="C58" s="11"/>
      <c r="D58" s="11"/>
    </row>
    <row r="59" spans="1:19" x14ac:dyDescent="0.35">
      <c r="A59" s="11"/>
      <c r="B59" s="11"/>
      <c r="C59" s="11"/>
      <c r="D59" s="11"/>
    </row>
    <row r="61" spans="1:19" x14ac:dyDescent="0.35">
      <c r="G61" s="10"/>
      <c r="H61" s="11"/>
      <c r="I61" s="11"/>
    </row>
    <row r="62" spans="1:19" x14ac:dyDescent="0.35">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16"/>
  <sheetViews>
    <sheetView zoomScale="80" zoomScaleNormal="80" workbookViewId="0"/>
  </sheetViews>
  <sheetFormatPr defaultColWidth="8.7109375" defaultRowHeight="14.25" x14ac:dyDescent="0.2"/>
  <cols>
    <col min="1" max="1" width="11.5703125" style="375" customWidth="1"/>
    <col min="2" max="2" width="51" style="375" customWidth="1"/>
    <col min="3" max="5" width="30.7109375" style="375" customWidth="1"/>
    <col min="6" max="8" width="23" style="375" customWidth="1"/>
    <col min="9" max="16384" width="8.7109375" style="375"/>
  </cols>
  <sheetData>
    <row r="1" spans="1:7" ht="20.25" x14ac:dyDescent="0.3">
      <c r="A1" s="373"/>
      <c r="B1" s="374" t="s">
        <v>345</v>
      </c>
    </row>
    <row r="2" spans="1:7" ht="15" x14ac:dyDescent="0.25">
      <c r="A2" s="373"/>
      <c r="B2" s="208" t="str">
        <f>Tradingname</f>
        <v>APT PARMELIA PTY LTD</v>
      </c>
      <c r="C2" s="209"/>
    </row>
    <row r="3" spans="1:7" ht="15" x14ac:dyDescent="0.25">
      <c r="B3" s="210" t="s">
        <v>180</v>
      </c>
      <c r="C3" s="211" t="str">
        <f>TEXT(Yearstart,"dd/mm/yyyy")&amp;" to "&amp;TEXT(Yearending,"dd/mm/yyyy")</f>
        <v>01/07/2022 to 30/06/2023</v>
      </c>
    </row>
    <row r="4" spans="1:7" x14ac:dyDescent="0.2">
      <c r="B4" s="45" t="s">
        <v>424</v>
      </c>
      <c r="C4" s="45"/>
      <c r="F4" s="45"/>
      <c r="G4" s="45"/>
    </row>
    <row r="5" spans="1:7" ht="15.75" x14ac:dyDescent="0.25">
      <c r="B5" s="377"/>
      <c r="C5" s="45"/>
    </row>
    <row r="6" spans="1:7" ht="15.75" x14ac:dyDescent="0.25">
      <c r="B6" s="378"/>
    </row>
    <row r="8" spans="1:7" s="376" customFormat="1" ht="25.5" x14ac:dyDescent="0.2">
      <c r="B8" s="242" t="s">
        <v>425</v>
      </c>
      <c r="C8" s="242" t="s">
        <v>56</v>
      </c>
      <c r="D8" s="242" t="s">
        <v>57</v>
      </c>
      <c r="E8" s="242" t="s">
        <v>24</v>
      </c>
    </row>
    <row r="9" spans="1:7" x14ac:dyDescent="0.2">
      <c r="B9" s="137" t="s">
        <v>44</v>
      </c>
      <c r="C9" s="286">
        <f>'2. Revenues and expenses'!D16</f>
        <v>10603836.52</v>
      </c>
      <c r="D9" s="286">
        <f>'2. Revenues and expenses'!E16</f>
        <v>0</v>
      </c>
      <c r="E9" s="286">
        <f>'2. Revenues and expenses'!F16</f>
        <v>10603836.52</v>
      </c>
    </row>
    <row r="10" spans="1:7" x14ac:dyDescent="0.2">
      <c r="B10" s="137" t="s">
        <v>52</v>
      </c>
      <c r="C10" s="286">
        <f>'2. Revenues and expenses'!D19</f>
        <v>0</v>
      </c>
      <c r="D10" s="286">
        <f>'2. Revenues and expenses'!E19</f>
        <v>0</v>
      </c>
      <c r="E10" s="286">
        <f>'2. Revenues and expenses'!F19</f>
        <v>0</v>
      </c>
    </row>
    <row r="11" spans="1:7" x14ac:dyDescent="0.2">
      <c r="B11" s="243" t="s">
        <v>21</v>
      </c>
      <c r="C11" s="286">
        <f>'2. Revenues and expenses'!D20</f>
        <v>10603836.52</v>
      </c>
      <c r="D11" s="286">
        <f>'2. Revenues and expenses'!E20</f>
        <v>0</v>
      </c>
      <c r="E11" s="286">
        <f>'2. Revenues and expenses'!F20</f>
        <v>10603836.52</v>
      </c>
    </row>
    <row r="12" spans="1:7" x14ac:dyDescent="0.2">
      <c r="B12" s="137" t="s">
        <v>58</v>
      </c>
      <c r="C12" s="286">
        <f>'2. Revenues and expenses'!D30</f>
        <v>-6993929.9939953061</v>
      </c>
      <c r="D12" s="286">
        <f>'2. Revenues and expenses'!E30</f>
        <v>0</v>
      </c>
      <c r="E12" s="286">
        <f>'2. Revenues and expenses'!F30</f>
        <v>-6993929.9939953061</v>
      </c>
    </row>
    <row r="13" spans="1:7" x14ac:dyDescent="0.2">
      <c r="B13" s="137" t="s">
        <v>426</v>
      </c>
      <c r="C13" s="286">
        <f>'2. Revenues and expenses'!D41</f>
        <v>-11898923.600077147</v>
      </c>
      <c r="D13" s="286">
        <f>'2. Revenues and expenses'!E41</f>
        <v>0</v>
      </c>
      <c r="E13" s="286">
        <f>'2. Revenues and expenses'!F41</f>
        <v>-11898923.600077147</v>
      </c>
    </row>
    <row r="14" spans="1:7" x14ac:dyDescent="0.2">
      <c r="B14" s="243" t="s">
        <v>60</v>
      </c>
      <c r="C14" s="286">
        <f>'2. Revenues and expenses'!D42</f>
        <v>-18892853.594072454</v>
      </c>
      <c r="D14" s="286">
        <f>'2. Revenues and expenses'!E42</f>
        <v>0</v>
      </c>
      <c r="E14" s="286">
        <f>'2. Revenues and expenses'!F42</f>
        <v>-18892853.594072454</v>
      </c>
    </row>
    <row r="15" spans="1:7" x14ac:dyDescent="0.2">
      <c r="B15" s="243" t="s">
        <v>427</v>
      </c>
      <c r="C15" s="286">
        <f>'2. Revenues and expenses'!D43</f>
        <v>-8289017.0740724541</v>
      </c>
      <c r="D15" s="286">
        <f>'2. Revenues and expenses'!E43</f>
        <v>0</v>
      </c>
      <c r="E15" s="286">
        <f>'2. Revenues and expenses'!F43</f>
        <v>-8289017.0740724541</v>
      </c>
    </row>
    <row r="16" spans="1:7" x14ac:dyDescent="0.2">
      <c r="B16" s="379"/>
      <c r="C16" s="380"/>
      <c r="D16" s="380"/>
      <c r="E16" s="380"/>
    </row>
    <row r="17" spans="2:4" x14ac:dyDescent="0.2">
      <c r="B17" s="381"/>
      <c r="C17" s="382"/>
    </row>
    <row r="18" spans="2:4" s="376" customFormat="1" ht="24.6" customHeight="1" x14ac:dyDescent="0.2">
      <c r="B18" s="242" t="s">
        <v>428</v>
      </c>
      <c r="C18" s="242" t="s">
        <v>429</v>
      </c>
      <c r="D18" s="242" t="s">
        <v>430</v>
      </c>
    </row>
    <row r="19" spans="2:4" x14ac:dyDescent="0.2">
      <c r="B19" s="137" t="s">
        <v>141</v>
      </c>
      <c r="C19" s="287">
        <f>'3. Statement of pipeline assets'!D16</f>
        <v>3.7252902984619141E-9</v>
      </c>
      <c r="D19" s="287">
        <f>'3. Statement of pipeline assets'!E16</f>
        <v>-3.7252902984619141E-9</v>
      </c>
    </row>
    <row r="20" spans="2:4" x14ac:dyDescent="0.2">
      <c r="B20" s="137" t="s">
        <v>84</v>
      </c>
      <c r="C20" s="287">
        <f>'3. Statement of pipeline assets'!D23</f>
        <v>0</v>
      </c>
      <c r="D20" s="287">
        <f>'3. Statement of pipeline assets'!E23</f>
        <v>0</v>
      </c>
    </row>
    <row r="21" spans="2:4" x14ac:dyDescent="0.2">
      <c r="B21" s="137" t="s">
        <v>142</v>
      </c>
      <c r="C21" s="287">
        <f>'3. Statement of pipeline assets'!D30</f>
        <v>0</v>
      </c>
      <c r="D21" s="287">
        <f>'3. Statement of pipeline assets'!E30</f>
        <v>0</v>
      </c>
    </row>
    <row r="22" spans="2:4" x14ac:dyDescent="0.2">
      <c r="B22" s="137" t="s">
        <v>144</v>
      </c>
      <c r="C22" s="287">
        <f>'3. Statement of pipeline assets'!D37</f>
        <v>0</v>
      </c>
      <c r="D22" s="287">
        <f>'3. Statement of pipeline assets'!E37</f>
        <v>0</v>
      </c>
    </row>
    <row r="23" spans="2:4" x14ac:dyDescent="0.2">
      <c r="B23" s="137" t="s">
        <v>86</v>
      </c>
      <c r="C23" s="287">
        <f>'3. Statement of pipeline assets'!D44</f>
        <v>0</v>
      </c>
      <c r="D23" s="287">
        <f>'3. Statement of pipeline assets'!E44</f>
        <v>0</v>
      </c>
    </row>
    <row r="24" spans="2:4" x14ac:dyDescent="0.2">
      <c r="B24" s="137" t="s">
        <v>146</v>
      </c>
      <c r="C24" s="287">
        <f>'3. Statement of pipeline assets'!D51</f>
        <v>-2.3283064365386963E-10</v>
      </c>
      <c r="D24" s="287">
        <f>'3. Statement of pipeline assets'!E51</f>
        <v>-2.3283064365386963E-10</v>
      </c>
    </row>
    <row r="25" spans="2:4" x14ac:dyDescent="0.2">
      <c r="B25" s="137" t="s">
        <v>1</v>
      </c>
      <c r="C25" s="287">
        <f>'3. Statement of pipeline assets'!D58</f>
        <v>0</v>
      </c>
      <c r="D25" s="287">
        <f>'3. Statement of pipeline assets'!E58</f>
        <v>0</v>
      </c>
    </row>
    <row r="26" spans="2:4" x14ac:dyDescent="0.2">
      <c r="B26" s="137" t="s">
        <v>148</v>
      </c>
      <c r="C26" s="287">
        <f>'3. Statement of pipeline assets'!D65</f>
        <v>2.9103830456733704E-11</v>
      </c>
      <c r="D26" s="287">
        <f>'3. Statement of pipeline assets'!E65</f>
        <v>2.9103830456733704E-11</v>
      </c>
    </row>
    <row r="27" spans="2:4" x14ac:dyDescent="0.2">
      <c r="B27" s="137" t="s">
        <v>232</v>
      </c>
      <c r="C27" s="287">
        <f>'3. Statement of pipeline assets'!D72</f>
        <v>0</v>
      </c>
      <c r="D27" s="287">
        <f>'3. Statement of pipeline assets'!E72</f>
        <v>0</v>
      </c>
    </row>
    <row r="28" spans="2:4" x14ac:dyDescent="0.2">
      <c r="B28" s="137" t="s">
        <v>311</v>
      </c>
      <c r="C28" s="287">
        <f>'3. Statement of pipeline assets'!D79</f>
        <v>0</v>
      </c>
      <c r="D28" s="287">
        <f>'3. Statement of pipeline assets'!E79</f>
        <v>-3.4924596548080444E-10</v>
      </c>
    </row>
    <row r="29" spans="2:4" x14ac:dyDescent="0.2">
      <c r="B29" s="137" t="s">
        <v>150</v>
      </c>
      <c r="C29" s="287">
        <f>'3. Statement of pipeline assets'!D80</f>
        <v>2110606.0022015651</v>
      </c>
      <c r="D29" s="287">
        <f>'3. Statement of pipeline assets'!E80</f>
        <v>1440281.81</v>
      </c>
    </row>
    <row r="30" spans="2:4" x14ac:dyDescent="0.2">
      <c r="B30" s="245" t="s">
        <v>431</v>
      </c>
      <c r="C30" s="288">
        <f>'3. Statement of pipeline assets'!D81</f>
        <v>2110606.0022015688</v>
      </c>
      <c r="D30" s="288">
        <f>'3. Statement of pipeline assets'!E81</f>
        <v>1440281.8099999959</v>
      </c>
    </row>
    <row r="31" spans="2:4" x14ac:dyDescent="0.2">
      <c r="B31" s="137" t="s">
        <v>432</v>
      </c>
      <c r="C31" s="287">
        <f>'3. Statement of pipeline assets'!D89</f>
        <v>0</v>
      </c>
      <c r="D31" s="287">
        <f>'3. Statement of pipeline assets'!E89</f>
        <v>0</v>
      </c>
    </row>
    <row r="32" spans="2:4" x14ac:dyDescent="0.2">
      <c r="B32" s="137" t="s">
        <v>433</v>
      </c>
      <c r="C32" s="287">
        <f>'3. Statement of pipeline assets'!D96</f>
        <v>-5.8207660913467407E-11</v>
      </c>
      <c r="D32" s="287">
        <f>'3. Statement of pipeline assets'!E96</f>
        <v>-5.8207660913467407E-11</v>
      </c>
    </row>
    <row r="33" spans="1:4" x14ac:dyDescent="0.2">
      <c r="A33" s="45"/>
      <c r="B33" s="137" t="s">
        <v>434</v>
      </c>
      <c r="C33" s="287">
        <f>'3. Statement of pipeline assets'!D97</f>
        <v>0</v>
      </c>
      <c r="D33" s="287">
        <f>'3. Statement of pipeline assets'!E97</f>
        <v>0</v>
      </c>
    </row>
    <row r="34" spans="1:4" x14ac:dyDescent="0.2">
      <c r="A34" s="45"/>
      <c r="B34" s="137" t="s">
        <v>435</v>
      </c>
      <c r="C34" s="287">
        <f>'3. Statement of pipeline assets'!D98</f>
        <v>4295375.6219999939</v>
      </c>
      <c r="D34" s="287">
        <f>'3. Statement of pipeline assets'!E98</f>
        <v>4719376.2389999982</v>
      </c>
    </row>
    <row r="35" spans="1:4" x14ac:dyDescent="0.2">
      <c r="B35" s="137" t="s">
        <v>436</v>
      </c>
      <c r="C35" s="287">
        <f>'3. Statement of pipeline assets'!D99</f>
        <v>0</v>
      </c>
      <c r="D35" s="287">
        <f>'3. Statement of pipeline assets'!E99</f>
        <v>0</v>
      </c>
    </row>
    <row r="36" spans="1:4" x14ac:dyDescent="0.2">
      <c r="B36" s="246" t="s">
        <v>437</v>
      </c>
      <c r="C36" s="288">
        <f>'3. Statement of pipeline assets'!D100</f>
        <v>4295375.6219999939</v>
      </c>
      <c r="D36" s="288">
        <f>'3. Statement of pipeline assets'!E100</f>
        <v>4719376.2389999982</v>
      </c>
    </row>
    <row r="37" spans="1:4" ht="15" x14ac:dyDescent="0.25">
      <c r="B37" s="247" t="s">
        <v>438</v>
      </c>
      <c r="C37" s="288">
        <f>'3. Statement of pipeline assets'!D101</f>
        <v>6405981.6242015623</v>
      </c>
      <c r="D37" s="288">
        <f>'3. Statement of pipeline assets'!E101</f>
        <v>6159658.0489999941</v>
      </c>
    </row>
    <row r="38" spans="1:4" x14ac:dyDescent="0.2">
      <c r="B38" s="244" t="s">
        <v>439</v>
      </c>
      <c r="C38" s="249">
        <f>'1.1 Financial performance'!C10</f>
        <v>-1.2939495553276104</v>
      </c>
      <c r="D38" s="248"/>
    </row>
    <row r="39" spans="1:4" x14ac:dyDescent="0.2">
      <c r="B39" s="381"/>
    </row>
    <row r="40" spans="1:4" x14ac:dyDescent="0.2">
      <c r="B40" s="381"/>
    </row>
    <row r="41" spans="1:4" s="376" customFormat="1" ht="25.5" x14ac:dyDescent="0.2">
      <c r="B41" s="241" t="s">
        <v>440</v>
      </c>
      <c r="C41" s="242" t="s">
        <v>429</v>
      </c>
      <c r="D41" s="253">
        <f>VALUE(RIGHT(TEXT(Yearending,"dd/mm/yyyy"),4))</f>
        <v>2023</v>
      </c>
    </row>
    <row r="42" spans="1:4" x14ac:dyDescent="0.2">
      <c r="B42" s="250" t="s">
        <v>441</v>
      </c>
      <c r="C42" s="287">
        <f>'4. Recovered capital'!E16</f>
        <v>158109272.98224992</v>
      </c>
      <c r="D42" s="213"/>
    </row>
    <row r="43" spans="1:4" x14ac:dyDescent="0.2">
      <c r="B43" s="250" t="s">
        <v>442</v>
      </c>
      <c r="C43" s="287">
        <f>'4. Recovered capital'!E23</f>
        <v>3551990.6393517642</v>
      </c>
      <c r="D43" s="213"/>
    </row>
    <row r="44" spans="1:4" ht="15" x14ac:dyDescent="0.25">
      <c r="B44" s="212" t="s">
        <v>95</v>
      </c>
      <c r="C44" s="288">
        <f>'4. Recovered capital'!E24</f>
        <v>161661263.62160167</v>
      </c>
      <c r="D44" s="321"/>
    </row>
    <row r="45" spans="1:4" x14ac:dyDescent="0.2">
      <c r="B45" s="255" t="s">
        <v>203</v>
      </c>
      <c r="C45" s="252"/>
      <c r="D45" s="242"/>
    </row>
    <row r="46" spans="1:4" x14ac:dyDescent="0.2">
      <c r="B46" s="137" t="s">
        <v>116</v>
      </c>
      <c r="C46" s="289">
        <f>'4. Recovered capital'!E26</f>
        <v>244009455.02967623</v>
      </c>
      <c r="D46" s="287">
        <f>IFERROR(INDEX('4. Recovered capital'!$F$8:$BH$34,MATCH($B46,'4. Recovered capital'!$D$8:$D$34,0),MATCH(D$41,'4. Recovered capital'!$F$8:$BH$8,0)),)</f>
        <v>10603836.52</v>
      </c>
    </row>
    <row r="47" spans="1:4" x14ac:dyDescent="0.2">
      <c r="B47" s="137" t="s">
        <v>117</v>
      </c>
      <c r="C47" s="289">
        <f>'4. Recovered capital'!E27</f>
        <v>-203975487.39653307</v>
      </c>
      <c r="D47" s="287">
        <f>IFERROR(INDEX('4. Recovered capital'!$F$8:$BH$34,MATCH($B47,'4. Recovered capital'!$D$8:$D$34,0),MATCH(D$41,'4. Recovered capital'!$F$8:$BH$8,0)),)</f>
        <v>-7791364.1260986086</v>
      </c>
    </row>
    <row r="48" spans="1:4" x14ac:dyDescent="0.2">
      <c r="B48" s="137" t="s">
        <v>118</v>
      </c>
      <c r="C48" s="289">
        <f>'4. Recovered capital'!E28</f>
        <v>0</v>
      </c>
      <c r="D48" s="287">
        <f>IFERROR(INDEX('4. Recovered capital'!$F$8:$BH$34,MATCH($B48,'4. Recovered capital'!$D$8:$D$34,0),MATCH(D$41,'4. Recovered capital'!$F$8:$BH$8,0)),)</f>
        <v>0</v>
      </c>
    </row>
    <row r="49" spans="2:82" x14ac:dyDescent="0.2">
      <c r="B49" s="137" t="s">
        <v>317</v>
      </c>
      <c r="C49" s="289">
        <f>'4. Recovered capital'!E29</f>
        <v>-80447.866658816522</v>
      </c>
      <c r="D49" s="287">
        <f>IFERROR(INDEX('4. Recovered capital'!$F$8:$BH$34,MATCH($B49,'4. Recovered capital'!$D$8:$D$34,0),MATCH(D$41,'4. Recovered capital'!$F$8:$BH$8,0)),)</f>
        <v>-27208.57906660538</v>
      </c>
    </row>
    <row r="50" spans="2:82" x14ac:dyDescent="0.2">
      <c r="B50" s="137" t="s">
        <v>164</v>
      </c>
      <c r="C50" s="289">
        <f>'4. Recovered capital'!E30</f>
        <v>-684048741.36353445</v>
      </c>
      <c r="D50" s="287">
        <f>IFERROR(INDEX('4. Recovered capital'!$F$8:$BH$34,MATCH($B50,'4. Recovered capital'!$D$8:$D$34,0),MATCH(D$41,'4. Recovered capital'!$F$8:$BH$8,0)),)</f>
        <v>-71270101.809181601</v>
      </c>
    </row>
    <row r="51" spans="2:82" x14ac:dyDescent="0.2">
      <c r="B51" s="255" t="s">
        <v>443</v>
      </c>
      <c r="C51" s="289">
        <f>'4. Recovered capital'!E31</f>
        <v>-644095221.59705019</v>
      </c>
      <c r="D51" s="287">
        <f>IFERROR(INDEX('4. Recovered capital'!$F$8:$BH$34,MATCH($B51,'4. Recovered capital'!$D$8:$D$34,0),MATCH(D$41,'4. Recovered capital'!$F$8:$BH$8,0)),)</f>
        <v>-68484837.994346812</v>
      </c>
    </row>
    <row r="52" spans="2:82" ht="15" x14ac:dyDescent="0.25">
      <c r="B52" s="247" t="s">
        <v>204</v>
      </c>
      <c r="C52" s="290">
        <f>'4. Recovered capital'!E32</f>
        <v>805756485.21865177</v>
      </c>
      <c r="D52" s="288">
        <f>IFERROR(INDEX('4. Recovered capital'!$F$8:$BH$34,MATCH($B52,'4. Recovered capital'!$D$8:$D$34,0),MATCH(D$41,'4. Recovered capital'!$F$8:$BH$8,0)),)</f>
        <v>81207451.146950811</v>
      </c>
    </row>
    <row r="53" spans="2:82" x14ac:dyDescent="0.2">
      <c r="B53" s="255" t="s">
        <v>444</v>
      </c>
      <c r="C53" s="383"/>
      <c r="D53" s="287">
        <f>IFERROR(INDEX('4. Recovered capital'!$F$8:$BH$34,MATCH($B53,'4. Recovered capital'!$D$8:$D$34,0),MATCH(D$41,'4. Recovered capital'!$F$8:$BH$8,0)),)</f>
        <v>724549034.07170081</v>
      </c>
    </row>
    <row r="54" spans="2:82" x14ac:dyDescent="0.2">
      <c r="B54" s="255" t="s">
        <v>445</v>
      </c>
      <c r="C54" s="384"/>
      <c r="D54" s="251" t="str">
        <f>IFERROR(INDEX('4. Recovered capital'!$F$8:$BH$34,MATCH($B54,'4. Recovered capital'!$D$8:$D$34,0),MATCH(D$41,'4. Recovered capital'!$F$8:$BH$8,0)),)</f>
        <v>N/A</v>
      </c>
    </row>
    <row r="55" spans="2:82" x14ac:dyDescent="0.2">
      <c r="B55" s="381"/>
    </row>
    <row r="56" spans="2:82" x14ac:dyDescent="0.2">
      <c r="B56" s="385"/>
    </row>
    <row r="57" spans="2:82" x14ac:dyDescent="0.2">
      <c r="B57" s="242" t="s">
        <v>446</v>
      </c>
      <c r="C57" s="253">
        <f>D57-1</f>
        <v>2019</v>
      </c>
      <c r="D57" s="253">
        <f>E57-1</f>
        <v>2020</v>
      </c>
      <c r="E57" s="253">
        <f>F57-1</f>
        <v>2021</v>
      </c>
      <c r="F57" s="253">
        <f>G57-1</f>
        <v>2022</v>
      </c>
      <c r="G57" s="253">
        <f>VALUE(RIGHT(TEXT(Yearending,"dd/mm/yyyy"),4))</f>
        <v>2023</v>
      </c>
      <c r="BQ57" s="387"/>
      <c r="BR57" s="387"/>
      <c r="BS57" s="387"/>
      <c r="BT57" s="387"/>
      <c r="BU57" s="387"/>
      <c r="BV57" s="387"/>
      <c r="BW57" s="387"/>
      <c r="BX57" s="387"/>
      <c r="BY57" s="387"/>
      <c r="BZ57" s="387"/>
      <c r="CA57" s="387"/>
      <c r="CB57" s="387"/>
      <c r="CC57" s="387"/>
      <c r="CD57" s="387"/>
    </row>
    <row r="58" spans="2:82" x14ac:dyDescent="0.2">
      <c r="B58" s="137" t="s">
        <v>116</v>
      </c>
      <c r="C58" s="254">
        <f>IFERROR(INDEX('4. Recovered capital'!$F$8:$BH$32,MATCH($B58,'4. Recovered capital'!$D$8:$D$32,0),MATCH(C$57,'4. Recovered capital'!$F$8:$BH$8,0))/INDEX('4. Recovered capital'!$F$8:$BH$32,MATCH($B58,'4. Recovered capital'!$D$8:$D$32,0),MATCH(C$57-1,'4. Recovered capital'!$F$8:$BH$8,0))-1,"NA")</f>
        <v>0.11420327868199998</v>
      </c>
      <c r="D58" s="254">
        <f>IFERROR(INDEX('4. Recovered capital'!$F$8:$BH$32,MATCH($B58,'4. Recovered capital'!$D$8:$D$32,0),MATCH(D$57,'4. Recovered capital'!$F$8:$BH$8,0))/INDEX('4. Recovered capital'!$F$8:$BH$32,MATCH($B58,'4. Recovered capital'!$D$8:$D$32,0),MATCH(D$57-1,'4. Recovered capital'!$F$8:$BH$8,0))-1,"NA")</f>
        <v>-0.24501757299492388</v>
      </c>
      <c r="E58" s="254">
        <f>IFERROR(INDEX('4. Recovered capital'!$F$8:$BH$32,MATCH($B58,'4. Recovered capital'!$D$8:$D$32,0),MATCH(E$57,'4. Recovered capital'!$F$8:$BH$8,0))/INDEX('4. Recovered capital'!$F$8:$BH$32,MATCH($B58,'4. Recovered capital'!$D$8:$D$32,0),MATCH(E$57-1,'4. Recovered capital'!$F$8:$BH$8,0))-1,"NA")</f>
        <v>1.3666724207954948</v>
      </c>
      <c r="F58" s="254">
        <f>IFERROR(INDEX('4. Recovered capital'!$F$8:$BH$32,MATCH($B58,'4. Recovered capital'!$D$8:$D$32,0),MATCH(F$57,'4. Recovered capital'!$F$8:$BH$8,0))/INDEX('4. Recovered capital'!$F$8:$BH$32,MATCH($B58,'4. Recovered capital'!$D$8:$D$32,0),MATCH(F$57-1,'4. Recovered capital'!$F$8:$BH$8,0))-1,"NA")</f>
        <v>-0.38164400587104219</v>
      </c>
      <c r="G58" s="254">
        <f>IFERROR(INDEX('4. Recovered capital'!$F$8:$BH$32,MATCH($B58,'4. Recovered capital'!$D$8:$D$32,0),MATCH(G$57,'4. Recovered capital'!$F$8:$BH$8,0))/INDEX('4. Recovered capital'!$F$8:$BH$32,MATCH($B58,'4. Recovered capital'!$D$8:$D$32,0),MATCH(G$57-1,'4. Recovered capital'!$F$8:$BH$8,0))-1,"NA")</f>
        <v>-9.9701043413418788E-2</v>
      </c>
    </row>
    <row r="59" spans="2:82" x14ac:dyDescent="0.2">
      <c r="B59" s="137" t="s">
        <v>117</v>
      </c>
      <c r="C59" s="254">
        <f>IFERROR(INDEX('4. Recovered capital'!$F$8:$BH$32,MATCH($B59,'4. Recovered capital'!$D$8:$D$32,0),MATCH(C$57,'4. Recovered capital'!$F$8:$BH$8,0))/INDEX('4. Recovered capital'!$F$8:$BH$32,MATCH($B59,'4. Recovered capital'!$D$8:$D$32,0),MATCH(C$57-1,'4. Recovered capital'!$F$8:$BH$8,0))-1,"NA")</f>
        <v>0.11419148193794082</v>
      </c>
      <c r="D59" s="254">
        <f>IFERROR(INDEX('4. Recovered capital'!$F$8:$BH$32,MATCH($B59,'4. Recovered capital'!$D$8:$D$32,0),MATCH(D$57,'4. Recovered capital'!$F$8:$BH$8,0))/INDEX('4. Recovered capital'!$F$8:$BH$32,MATCH($B59,'4. Recovered capital'!$D$8:$D$32,0),MATCH(D$57-1,'4. Recovered capital'!$F$8:$BH$8,0))-1,"NA")</f>
        <v>-0.13996986043487014</v>
      </c>
      <c r="E59" s="254">
        <f>IFERROR(INDEX('4. Recovered capital'!$F$8:$BH$32,MATCH($B59,'4. Recovered capital'!$D$8:$D$32,0),MATCH(E$57,'4. Recovered capital'!$F$8:$BH$8,0))/INDEX('4. Recovered capital'!$F$8:$BH$32,MATCH($B59,'4. Recovered capital'!$D$8:$D$32,0),MATCH(E$57-1,'4. Recovered capital'!$F$8:$BH$8,0))-1,"NA")</f>
        <v>0.12742828302162446</v>
      </c>
      <c r="F59" s="254">
        <f>IFERROR(INDEX('4. Recovered capital'!$F$8:$BH$32,MATCH($B59,'4. Recovered capital'!$D$8:$D$32,0),MATCH(F$57,'4. Recovered capital'!$F$8:$BH$8,0))/INDEX('4. Recovered capital'!$F$8:$BH$32,MATCH($B59,'4. Recovered capital'!$D$8:$D$32,0),MATCH(F$57-1,'4. Recovered capital'!$F$8:$BH$8,0))-1,"NA")</f>
        <v>0.1345069767610565</v>
      </c>
      <c r="G59" s="254">
        <f>IFERROR(INDEX('4. Recovered capital'!$F$8:$BH$32,MATCH($B59,'4. Recovered capital'!$D$8:$D$32,0),MATCH(G$57,'4. Recovered capital'!$F$8:$BH$8,0))/INDEX('4. Recovered capital'!$F$8:$BH$32,MATCH($B59,'4. Recovered capital'!$D$8:$D$32,0),MATCH(G$57-1,'4. Recovered capital'!$F$8:$BH$8,0))-1,"NA")</f>
        <v>-1.3357420948537202E-2</v>
      </c>
    </row>
    <row r="60" spans="2:82" x14ac:dyDescent="0.2">
      <c r="B60" s="137" t="s">
        <v>118</v>
      </c>
      <c r="C60" s="254" t="str">
        <f>IFERROR(INDEX('4. Recovered capital'!$F$8:$BH$32,MATCH($B60,'4. Recovered capital'!$D$8:$D$32,0),MATCH(C$57,'4. Recovered capital'!$F$8:$BH$8,0))/INDEX('4. Recovered capital'!$F$8:$BH$32,MATCH($B60,'4. Recovered capital'!$D$8:$D$32,0),MATCH(C$57-1,'4. Recovered capital'!$F$8:$BH$8,0))-1,"NA")</f>
        <v>NA</v>
      </c>
      <c r="D60" s="254" t="str">
        <f>IFERROR(INDEX('4. Recovered capital'!$F$8:$BH$32,MATCH($B60,'4. Recovered capital'!$D$8:$D$32,0),MATCH(D$57,'4. Recovered capital'!$F$8:$BH$8,0))/INDEX('4. Recovered capital'!$F$8:$BH$32,MATCH($B60,'4. Recovered capital'!$D$8:$D$32,0),MATCH(D$57-1,'4. Recovered capital'!$F$8:$BH$8,0))-1,"NA")</f>
        <v>NA</v>
      </c>
      <c r="E60" s="254" t="str">
        <f>IFERROR(INDEX('4. Recovered capital'!$F$8:$BH$32,MATCH($B60,'4. Recovered capital'!$D$8:$D$32,0),MATCH(E$57,'4. Recovered capital'!$F$8:$BH$8,0))/INDEX('4. Recovered capital'!$F$8:$BH$32,MATCH($B60,'4. Recovered capital'!$D$8:$D$32,0),MATCH(E$57-1,'4. Recovered capital'!$F$8:$BH$8,0))-1,"NA")</f>
        <v>NA</v>
      </c>
      <c r="F60" s="254" t="str">
        <f>IFERROR(INDEX('4. Recovered capital'!$F$8:$BH$32,MATCH($B60,'4. Recovered capital'!$D$8:$D$32,0),MATCH(F$57,'4. Recovered capital'!$F$8:$BH$8,0))/INDEX('4. Recovered capital'!$F$8:$BH$32,MATCH($B60,'4. Recovered capital'!$D$8:$D$32,0),MATCH(F$57-1,'4. Recovered capital'!$F$8:$BH$8,0))-1,"NA")</f>
        <v>NA</v>
      </c>
      <c r="G60" s="254" t="str">
        <f>IFERROR(INDEX('4. Recovered capital'!$F$8:$BH$32,MATCH($B60,'4. Recovered capital'!$D$8:$D$32,0),MATCH(G$57,'4. Recovered capital'!$F$8:$BH$8,0))/INDEX('4. Recovered capital'!$F$8:$BH$32,MATCH($B60,'4. Recovered capital'!$D$8:$D$32,0),MATCH(G$57-1,'4. Recovered capital'!$F$8:$BH$8,0))-1,"NA")</f>
        <v>NA</v>
      </c>
    </row>
    <row r="61" spans="2:82" x14ac:dyDescent="0.2">
      <c r="B61" s="137" t="s">
        <v>317</v>
      </c>
      <c r="C61" s="254" t="str">
        <f>IFERROR(INDEX('4. Recovered capital'!$F$8:$BH$32,MATCH($B61,'4. Recovered capital'!$D$8:$D$32,0),MATCH(C$57,'4. Recovered capital'!$F$8:$BH$8,0))/INDEX('4. Recovered capital'!$F$8:$BH$32,MATCH($B61,'4. Recovered capital'!$D$8:$D$32,0),MATCH(C$57-1,'4. Recovered capital'!$F$8:$BH$8,0))-1,"NA")</f>
        <v>NA</v>
      </c>
      <c r="D61" s="254" t="str">
        <f>IFERROR(INDEX('4. Recovered capital'!$F$8:$BH$32,MATCH($B61,'4. Recovered capital'!$D$8:$D$32,0),MATCH(D$57,'4. Recovered capital'!$F$8:$BH$8,0))/INDEX('4. Recovered capital'!$F$8:$BH$32,MATCH($B61,'4. Recovered capital'!$D$8:$D$32,0),MATCH(D$57-1,'4. Recovered capital'!$F$8:$BH$8,0))-1,"NA")</f>
        <v>NA</v>
      </c>
      <c r="E61" s="254">
        <f>IFERROR(INDEX('4. Recovered capital'!$F$8:$BH$32,MATCH($B61,'4. Recovered capital'!$D$8:$D$32,0),MATCH(E$57,'4. Recovered capital'!$F$8:$BH$8,0))/INDEX('4. Recovered capital'!$F$8:$BH$32,MATCH($B61,'4. Recovered capital'!$D$8:$D$32,0),MATCH(E$57-1,'4. Recovered capital'!$F$8:$BH$8,0))-1,"NA")</f>
        <v>-0.16769655459013921</v>
      </c>
      <c r="F61" s="254">
        <f>IFERROR(INDEX('4. Recovered capital'!$F$8:$BH$32,MATCH($B61,'4. Recovered capital'!$D$8:$D$32,0),MATCH(F$57,'4. Recovered capital'!$F$8:$BH$8,0))/INDEX('4. Recovered capital'!$F$8:$BH$32,MATCH($B61,'4. Recovered capital'!$D$8:$D$32,0),MATCH(F$57-1,'4. Recovered capital'!$F$8:$BH$8,0))-1,"NA")</f>
        <v>-0.5689261044848668</v>
      </c>
      <c r="G61" s="254">
        <f>IFERROR(INDEX('4. Recovered capital'!$F$8:$BH$32,MATCH($B61,'4. Recovered capital'!$D$8:$D$32,0),MATCH(G$57,'4. Recovered capital'!$F$8:$BH$8,0))/INDEX('4. Recovered capital'!$F$8:$BH$32,MATCH($B61,'4. Recovered capital'!$D$8:$D$32,0),MATCH(G$57-1,'4. Recovered capital'!$F$8:$BH$8,0))-1,"NA")</f>
        <v>2.1210446190793872</v>
      </c>
    </row>
    <row r="62" spans="2:82" x14ac:dyDescent="0.2">
      <c r="B62" s="137" t="s">
        <v>164</v>
      </c>
      <c r="C62" s="254">
        <f>IFERROR(INDEX('4. Recovered capital'!$F$8:$BH$32,MATCH($B62,'4. Recovered capital'!$D$8:$D$32,0),MATCH(C$57,'4. Recovered capital'!$F$8:$BH$8,0))/INDEX('4. Recovered capital'!$F$8:$BH$32,MATCH($B62,'4. Recovered capital'!$D$8:$D$32,0),MATCH(C$57-1,'4. Recovered capital'!$F$8:$BH$8,0))-1,"NA")</f>
        <v>-6.3561880680939709E-2</v>
      </c>
      <c r="D62" s="254">
        <f>IFERROR(INDEX('4. Recovered capital'!$F$8:$BH$32,MATCH($B62,'4. Recovered capital'!$D$8:$D$32,0),MATCH(D$57,'4. Recovered capital'!$F$8:$BH$8,0))/INDEX('4. Recovered capital'!$F$8:$BH$32,MATCH($B62,'4. Recovered capital'!$D$8:$D$32,0),MATCH(D$57-1,'4. Recovered capital'!$F$8:$BH$8,0))-1,"NA")</f>
        <v>1.9074942401216211E-2</v>
      </c>
      <c r="E62" s="254">
        <f>IFERROR(INDEX('4. Recovered capital'!$F$8:$BH$32,MATCH($B62,'4. Recovered capital'!$D$8:$D$32,0),MATCH(E$57,'4. Recovered capital'!$F$8:$BH$8,0))/INDEX('4. Recovered capital'!$F$8:$BH$32,MATCH($B62,'4. Recovered capital'!$D$8:$D$32,0),MATCH(E$57-1,'4. Recovered capital'!$F$8:$BH$8,0))-1,"NA")</f>
        <v>0.14358031331096166</v>
      </c>
      <c r="F62" s="254">
        <f>IFERROR(INDEX('4. Recovered capital'!$F$8:$BH$32,MATCH($B62,'4. Recovered capital'!$D$8:$D$32,0),MATCH(F$57,'4. Recovered capital'!$F$8:$BH$8,0))/INDEX('4. Recovered capital'!$F$8:$BH$32,MATCH($B62,'4. Recovered capital'!$D$8:$D$32,0),MATCH(F$57-1,'4. Recovered capital'!$F$8:$BH$8,0))-1,"NA")</f>
        <v>0.33588043352198538</v>
      </c>
      <c r="G62" s="254">
        <f>IFERROR(INDEX('4. Recovered capital'!$F$8:$BH$32,MATCH($B62,'4. Recovered capital'!$D$8:$D$32,0),MATCH(G$57,'4. Recovered capital'!$F$8:$BH$8,0))/INDEX('4. Recovered capital'!$F$8:$BH$32,MATCH($B62,'4. Recovered capital'!$D$8:$D$32,0),MATCH(G$57-1,'4. Recovered capital'!$F$8:$BH$8,0))-1,"NA")</f>
        <v>0.13519577915885761</v>
      </c>
    </row>
    <row r="63" spans="2:82" x14ac:dyDescent="0.2">
      <c r="B63" s="137" t="s">
        <v>165</v>
      </c>
      <c r="C63" s="254">
        <f>IFERROR(INDEX('4. Recovered capital'!$F$8:$BH$32,MATCH($B63,'4. Recovered capital'!$D$8:$D$32,0),MATCH(C$57,'4. Recovered capital'!$F$8:$BH$8,0))/INDEX('4. Recovered capital'!$F$8:$BH$32,MATCH($B63,'4. Recovered capital'!$D$8:$D$32,0),MATCH(C$57-1,'4. Recovered capital'!$F$8:$BH$8,0))-1,"NA")</f>
        <v>-7.7470672999503054E-2</v>
      </c>
      <c r="D63" s="254">
        <f>IFERROR(INDEX('4. Recovered capital'!$F$8:$BH$32,MATCH($B63,'4. Recovered capital'!$D$8:$D$32,0),MATCH(D$57,'4. Recovered capital'!$F$8:$BH$8,0))/INDEX('4. Recovered capital'!$F$8:$BH$32,MATCH($B63,'4. Recovered capital'!$D$8:$D$32,0),MATCH(D$57-1,'4. Recovered capital'!$F$8:$BH$8,0))-1,"NA")</f>
        <v>6.5154579436527582E-2</v>
      </c>
      <c r="E63" s="254">
        <f>IFERROR(INDEX('4. Recovered capital'!$F$8:$BH$32,MATCH($B63,'4. Recovered capital'!$D$8:$D$32,0),MATCH(E$57,'4. Recovered capital'!$F$8:$BH$8,0))/INDEX('4. Recovered capital'!$F$8:$BH$32,MATCH($B63,'4. Recovered capital'!$D$8:$D$32,0),MATCH(E$57-1,'4. Recovered capital'!$F$8:$BH$8,0))-1,"NA")</f>
        <v>-0.10997256376307618</v>
      </c>
      <c r="F63" s="254">
        <f>IFERROR(INDEX('4. Recovered capital'!$F$8:$BH$32,MATCH($B63,'4. Recovered capital'!$D$8:$D$32,0),MATCH(F$57,'4. Recovered capital'!$F$8:$BH$8,0))/INDEX('4. Recovered capital'!$F$8:$BH$32,MATCH($B63,'4. Recovered capital'!$D$8:$D$32,0),MATCH(F$57-1,'4. Recovered capital'!$F$8:$BH$8,0))-1,"NA")</f>
        <v>0.68649554663525048</v>
      </c>
      <c r="G63" s="254">
        <f>IFERROR(INDEX('4. Recovered capital'!$F$8:$BH$32,MATCH($B63,'4. Recovered capital'!$D$8:$D$32,0),MATCH(G$57,'4. Recovered capital'!$F$8:$BH$8,0))/INDEX('4. Recovered capital'!$F$8:$BH$32,MATCH($B63,'4. Recovered capital'!$D$8:$D$32,0),MATCH(G$57-1,'4. Recovered capital'!$F$8:$BH$8,0))-1,"NA")</f>
        <v>0.16254028851516966</v>
      </c>
    </row>
    <row r="64" spans="2:82" x14ac:dyDescent="0.2">
      <c r="B64" s="381"/>
    </row>
    <row r="65" spans="2:8" x14ac:dyDescent="0.2">
      <c r="B65" s="381"/>
    </row>
    <row r="66" spans="2:8" s="376" customFormat="1" x14ac:dyDescent="0.2">
      <c r="B66" s="242" t="s">
        <v>447</v>
      </c>
      <c r="C66" s="481" t="s">
        <v>111</v>
      </c>
      <c r="D66" s="481"/>
      <c r="E66" s="481"/>
      <c r="F66" s="482" t="s">
        <v>112</v>
      </c>
      <c r="G66" s="482"/>
      <c r="H66" s="482"/>
    </row>
    <row r="67" spans="2:8" s="376" customFormat="1" ht="25.5" x14ac:dyDescent="0.2">
      <c r="B67" s="242" t="s">
        <v>32</v>
      </c>
      <c r="C67" s="242" t="s">
        <v>448</v>
      </c>
      <c r="D67" s="242" t="s">
        <v>449</v>
      </c>
      <c r="E67" s="242" t="s">
        <v>450</v>
      </c>
      <c r="F67" s="242" t="s">
        <v>448</v>
      </c>
      <c r="G67" s="242" t="s">
        <v>451</v>
      </c>
      <c r="H67" s="242" t="s">
        <v>450</v>
      </c>
    </row>
    <row r="68" spans="2:8" x14ac:dyDescent="0.2">
      <c r="B68" s="257" t="s">
        <v>33</v>
      </c>
      <c r="C68" s="137"/>
      <c r="D68" s="242"/>
      <c r="E68" s="242"/>
      <c r="F68" s="242"/>
      <c r="G68" s="242"/>
      <c r="H68" s="242"/>
    </row>
    <row r="69" spans="2:8" x14ac:dyDescent="0.2">
      <c r="B69" s="137" t="s">
        <v>153</v>
      </c>
      <c r="C69" s="242"/>
      <c r="D69" s="242"/>
      <c r="E69" s="242"/>
      <c r="F69" s="242"/>
      <c r="G69" s="242"/>
      <c r="H69" s="242"/>
    </row>
    <row r="70" spans="2:8" x14ac:dyDescent="0.2">
      <c r="B70" s="256" t="s">
        <v>452</v>
      </c>
      <c r="C70" s="287">
        <f>'5. Weighted average price'!M12</f>
        <v>2039.6092100000001</v>
      </c>
      <c r="D70" s="287">
        <f>'5. Weighted average price'!N12</f>
        <v>3951.95</v>
      </c>
      <c r="E70" s="319">
        <f>'5. Weighted average price'!O12</f>
        <v>0.51610197750477615</v>
      </c>
      <c r="F70" s="287">
        <f>'5. Weighted average price'!P12</f>
        <v>3187.6823199999999</v>
      </c>
      <c r="G70" s="287">
        <f>'5. Weighted average price'!Q12</f>
        <v>12534.35246</v>
      </c>
      <c r="H70" s="319">
        <f>'5. Weighted average price'!R12</f>
        <v>0.25431567607282679</v>
      </c>
    </row>
    <row r="71" spans="2:8" x14ac:dyDescent="0.2">
      <c r="B71" s="256" t="s">
        <v>453</v>
      </c>
      <c r="C71" s="287">
        <f>'5. Weighted average price'!T12</f>
        <v>0</v>
      </c>
      <c r="D71" s="287">
        <f>'5. Weighted average price'!U12</f>
        <v>0</v>
      </c>
      <c r="E71" s="319">
        <f>'5. Weighted average price'!V12</f>
        <v>0</v>
      </c>
      <c r="F71" s="287">
        <f>'5. Weighted average price'!W12</f>
        <v>0</v>
      </c>
      <c r="G71" s="287">
        <f>'5. Weighted average price'!X12</f>
        <v>0</v>
      </c>
      <c r="H71" s="319">
        <f>'5. Weighted average price'!Y12</f>
        <v>0</v>
      </c>
    </row>
    <row r="72" spans="2:8" x14ac:dyDescent="0.2">
      <c r="B72" s="256" t="s">
        <v>454</v>
      </c>
      <c r="C72" s="287">
        <f>'5. Weighted average price'!Z12</f>
        <v>0</v>
      </c>
      <c r="D72" s="287">
        <f>'5. Weighted average price'!AA12</f>
        <v>0</v>
      </c>
      <c r="E72" s="319">
        <f>'5. Weighted average price'!AB12</f>
        <v>0</v>
      </c>
      <c r="F72" s="287">
        <f>'5. Weighted average price'!AC12</f>
        <v>0</v>
      </c>
      <c r="G72" s="287">
        <f>'5. Weighted average price'!AD12</f>
        <v>0</v>
      </c>
      <c r="H72" s="319">
        <f>'5. Weighted average price'!AE12</f>
        <v>0</v>
      </c>
    </row>
    <row r="73" spans="2:8" x14ac:dyDescent="0.2">
      <c r="B73" s="256" t="s">
        <v>455</v>
      </c>
      <c r="C73" s="287">
        <f>'5. Weighted average price'!AF12</f>
        <v>0</v>
      </c>
      <c r="D73" s="287">
        <f>'5. Weighted average price'!AG12</f>
        <v>0</v>
      </c>
      <c r="E73" s="319">
        <f>'5. Weighted average price'!AH12</f>
        <v>0</v>
      </c>
      <c r="F73" s="287">
        <f>'5. Weighted average price'!AI12</f>
        <v>0</v>
      </c>
      <c r="G73" s="287">
        <f>'5. Weighted average price'!AJ12</f>
        <v>0</v>
      </c>
      <c r="H73" s="319">
        <f>'5. Weighted average price'!AK12</f>
        <v>0</v>
      </c>
    </row>
    <row r="74" spans="2:8" x14ac:dyDescent="0.2">
      <c r="B74" s="256" t="s">
        <v>456</v>
      </c>
      <c r="C74" s="287">
        <f>'5. Weighted average price'!AM12</f>
        <v>0</v>
      </c>
      <c r="D74" s="287">
        <f>'5. Weighted average price'!AN12</f>
        <v>0</v>
      </c>
      <c r="E74" s="319">
        <f>'5. Weighted average price'!AO12</f>
        <v>0</v>
      </c>
      <c r="F74" s="287">
        <f>'5. Weighted average price'!AP12</f>
        <v>0</v>
      </c>
      <c r="G74" s="287">
        <f>'5. Weighted average price'!AQ12</f>
        <v>0</v>
      </c>
      <c r="H74" s="319">
        <f>'5. Weighted average price'!AR12</f>
        <v>0</v>
      </c>
    </row>
    <row r="75" spans="2:8" x14ac:dyDescent="0.2">
      <c r="B75" s="256" t="s">
        <v>457</v>
      </c>
      <c r="C75" s="287">
        <f>'5. Weighted average price'!AS12</f>
        <v>0</v>
      </c>
      <c r="D75" s="287">
        <f>'5. Weighted average price'!AT12</f>
        <v>0</v>
      </c>
      <c r="E75" s="319">
        <f>'5. Weighted average price'!AU12</f>
        <v>0</v>
      </c>
      <c r="F75" s="287">
        <f>'5. Weighted average price'!AV12</f>
        <v>0</v>
      </c>
      <c r="G75" s="287">
        <f>'5. Weighted average price'!AW12</f>
        <v>0</v>
      </c>
      <c r="H75" s="319">
        <f>'5. Weighted average price'!AX12</f>
        <v>0</v>
      </c>
    </row>
    <row r="76" spans="2:8" x14ac:dyDescent="0.2">
      <c r="B76" s="256" t="s">
        <v>458</v>
      </c>
      <c r="C76" s="287">
        <f>'5. Weighted average price'!AY12</f>
        <v>0</v>
      </c>
      <c r="D76" s="287">
        <f>'5. Weighted average price'!AZ12</f>
        <v>0</v>
      </c>
      <c r="E76" s="319">
        <f>'5. Weighted average price'!BA12</f>
        <v>0</v>
      </c>
      <c r="F76" s="287">
        <f>'5. Weighted average price'!BB12</f>
        <v>0</v>
      </c>
      <c r="G76" s="287">
        <f>'5. Weighted average price'!BC12</f>
        <v>0</v>
      </c>
      <c r="H76" s="319">
        <f>'5. Weighted average price'!BD12</f>
        <v>0</v>
      </c>
    </row>
    <row r="77" spans="2:8" x14ac:dyDescent="0.2">
      <c r="B77" s="256" t="s">
        <v>459</v>
      </c>
      <c r="C77" s="287">
        <f>'5. Weighted average price'!BE12</f>
        <v>0</v>
      </c>
      <c r="D77" s="287">
        <f>'5. Weighted average price'!BF12</f>
        <v>0</v>
      </c>
      <c r="E77" s="319">
        <f>'5. Weighted average price'!BG12</f>
        <v>0</v>
      </c>
      <c r="F77" s="287">
        <f>'5. Weighted average price'!BH12</f>
        <v>0</v>
      </c>
      <c r="G77" s="287">
        <f>'5. Weighted average price'!BI12</f>
        <v>0</v>
      </c>
      <c r="H77" s="319">
        <f>'5. Weighted average price'!BJ12</f>
        <v>0</v>
      </c>
    </row>
    <row r="78" spans="2:8" x14ac:dyDescent="0.2">
      <c r="B78" s="137" t="s">
        <v>201</v>
      </c>
      <c r="C78" s="137"/>
      <c r="D78" s="137"/>
      <c r="E78" s="320"/>
      <c r="F78" s="137"/>
      <c r="G78" s="137"/>
      <c r="H78" s="320"/>
    </row>
    <row r="79" spans="2:8" x14ac:dyDescent="0.2">
      <c r="B79" s="256" t="s">
        <v>452</v>
      </c>
      <c r="C79" s="420">
        <f>'5. Weighted average price'!M13</f>
        <v>0</v>
      </c>
      <c r="D79" s="420">
        <f>'5. Weighted average price'!N13</f>
        <v>0</v>
      </c>
      <c r="E79" s="421">
        <f>'5. Weighted average price'!O13</f>
        <v>0</v>
      </c>
      <c r="F79" s="420">
        <f>'5. Weighted average price'!P13</f>
        <v>972.64310999999998</v>
      </c>
      <c r="G79" s="420">
        <f>'5. Weighted average price'!Q13</f>
        <v>1279.9970900000001</v>
      </c>
      <c r="H79" s="421">
        <f>'5. Weighted average price'!R13</f>
        <v>0.75987915722527144</v>
      </c>
    </row>
    <row r="80" spans="2:8" x14ac:dyDescent="0.2">
      <c r="B80" s="256" t="s">
        <v>453</v>
      </c>
      <c r="C80" s="420">
        <f>'5. Weighted average price'!T13</f>
        <v>0</v>
      </c>
      <c r="D80" s="420">
        <f>'5. Weighted average price'!U13</f>
        <v>0</v>
      </c>
      <c r="E80" s="421">
        <f>'5. Weighted average price'!V13</f>
        <v>0</v>
      </c>
      <c r="F80" s="420">
        <f>'5. Weighted average price'!W13</f>
        <v>0</v>
      </c>
      <c r="G80" s="420">
        <f>'5. Weighted average price'!X13</f>
        <v>0</v>
      </c>
      <c r="H80" s="421">
        <f>'5. Weighted average price'!Y13</f>
        <v>0</v>
      </c>
    </row>
    <row r="81" spans="2:8" x14ac:dyDescent="0.2">
      <c r="B81" s="256" t="s">
        <v>454</v>
      </c>
      <c r="C81" s="420">
        <f>'5. Weighted average price'!Z13</f>
        <v>0</v>
      </c>
      <c r="D81" s="420">
        <f>'5. Weighted average price'!AA13</f>
        <v>0</v>
      </c>
      <c r="E81" s="421">
        <f>'5. Weighted average price'!AB13</f>
        <v>0</v>
      </c>
      <c r="F81" s="420">
        <f>'5. Weighted average price'!AC13</f>
        <v>0</v>
      </c>
      <c r="G81" s="420">
        <f>'5. Weighted average price'!AD13</f>
        <v>0</v>
      </c>
      <c r="H81" s="421">
        <f>'5. Weighted average price'!AE13</f>
        <v>0</v>
      </c>
    </row>
    <row r="82" spans="2:8" x14ac:dyDescent="0.2">
      <c r="B82" s="256" t="s">
        <v>455</v>
      </c>
      <c r="C82" s="420">
        <f>'5. Weighted average price'!AF13</f>
        <v>0</v>
      </c>
      <c r="D82" s="420">
        <f>'5. Weighted average price'!AG13</f>
        <v>0</v>
      </c>
      <c r="E82" s="421">
        <f>'5. Weighted average price'!AH13</f>
        <v>0</v>
      </c>
      <c r="F82" s="420">
        <f>'5. Weighted average price'!AI13</f>
        <v>0</v>
      </c>
      <c r="G82" s="420">
        <f>'5. Weighted average price'!AJ13</f>
        <v>0</v>
      </c>
      <c r="H82" s="421">
        <f>'5. Weighted average price'!AK13</f>
        <v>0</v>
      </c>
    </row>
    <row r="83" spans="2:8" x14ac:dyDescent="0.2">
      <c r="B83" s="256" t="s">
        <v>456</v>
      </c>
      <c r="C83" s="420">
        <f>'5. Weighted average price'!AM13</f>
        <v>0</v>
      </c>
      <c r="D83" s="420">
        <f>'5. Weighted average price'!AN13</f>
        <v>0</v>
      </c>
      <c r="E83" s="421">
        <f>'5. Weighted average price'!AO13</f>
        <v>0</v>
      </c>
      <c r="F83" s="420">
        <f>'5. Weighted average price'!AP13</f>
        <v>0</v>
      </c>
      <c r="G83" s="420">
        <f>'5. Weighted average price'!AQ13</f>
        <v>0</v>
      </c>
      <c r="H83" s="421">
        <f>'5. Weighted average price'!AR13</f>
        <v>0</v>
      </c>
    </row>
    <row r="84" spans="2:8" x14ac:dyDescent="0.2">
      <c r="B84" s="256" t="s">
        <v>457</v>
      </c>
      <c r="C84" s="420">
        <f>'5. Weighted average price'!AS13</f>
        <v>0</v>
      </c>
      <c r="D84" s="420">
        <f>'5. Weighted average price'!AT13</f>
        <v>0</v>
      </c>
      <c r="E84" s="421">
        <f>'5. Weighted average price'!AU13</f>
        <v>0</v>
      </c>
      <c r="F84" s="420">
        <f>'5. Weighted average price'!AV13</f>
        <v>0</v>
      </c>
      <c r="G84" s="420">
        <f>'5. Weighted average price'!AW13</f>
        <v>0</v>
      </c>
      <c r="H84" s="421">
        <f>'5. Weighted average price'!AX13</f>
        <v>0</v>
      </c>
    </row>
    <row r="85" spans="2:8" x14ac:dyDescent="0.2">
      <c r="B85" s="256" t="s">
        <v>458</v>
      </c>
      <c r="C85" s="420">
        <f>'5. Weighted average price'!AY13</f>
        <v>0</v>
      </c>
      <c r="D85" s="420">
        <f>'5. Weighted average price'!AZ13</f>
        <v>0</v>
      </c>
      <c r="E85" s="421">
        <f>'5. Weighted average price'!BA13</f>
        <v>0</v>
      </c>
      <c r="F85" s="420">
        <f>'5. Weighted average price'!BB13</f>
        <v>0</v>
      </c>
      <c r="G85" s="420">
        <f>'5. Weighted average price'!BC13</f>
        <v>0</v>
      </c>
      <c r="H85" s="421">
        <f>'5. Weighted average price'!BD13</f>
        <v>0</v>
      </c>
    </row>
    <row r="86" spans="2:8" x14ac:dyDescent="0.2">
      <c r="B86" s="256" t="s">
        <v>459</v>
      </c>
      <c r="C86" s="420">
        <f>'5. Weighted average price'!BE13</f>
        <v>0</v>
      </c>
      <c r="D86" s="420">
        <f>'5. Weighted average price'!BF13</f>
        <v>0</v>
      </c>
      <c r="E86" s="421">
        <f>'5. Weighted average price'!BG13</f>
        <v>0</v>
      </c>
      <c r="F86" s="420">
        <f>'5. Weighted average price'!BH13</f>
        <v>0</v>
      </c>
      <c r="G86" s="420">
        <f>'5. Weighted average price'!BI13</f>
        <v>0</v>
      </c>
      <c r="H86" s="421">
        <f>'5. Weighted average price'!BJ13</f>
        <v>0</v>
      </c>
    </row>
    <row r="87" spans="2:8" x14ac:dyDescent="0.2">
      <c r="B87" s="137" t="s">
        <v>35</v>
      </c>
      <c r="C87" s="137"/>
      <c r="D87" s="137"/>
      <c r="E87" s="320"/>
      <c r="F87" s="137"/>
      <c r="G87" s="137"/>
      <c r="H87" s="320"/>
    </row>
    <row r="88" spans="2:8" x14ac:dyDescent="0.2">
      <c r="B88" s="256" t="s">
        <v>452</v>
      </c>
      <c r="C88" s="287">
        <f>'5. Weighted average price'!M14</f>
        <v>0</v>
      </c>
      <c r="D88" s="287">
        <f>'5. Weighted average price'!N14</f>
        <v>0</v>
      </c>
      <c r="E88" s="319">
        <f>'5. Weighted average price'!O14</f>
        <v>0</v>
      </c>
      <c r="F88" s="287">
        <f>'5. Weighted average price'!P14</f>
        <v>0</v>
      </c>
      <c r="G88" s="287">
        <f>'5. Weighted average price'!Q14</f>
        <v>0</v>
      </c>
      <c r="H88" s="319">
        <f>'5. Weighted average price'!R14</f>
        <v>0</v>
      </c>
    </row>
    <row r="89" spans="2:8" x14ac:dyDescent="0.2">
      <c r="B89" s="256" t="s">
        <v>453</v>
      </c>
      <c r="C89" s="287">
        <f>'5. Weighted average price'!T14</f>
        <v>0</v>
      </c>
      <c r="D89" s="287">
        <f>'5. Weighted average price'!U14</f>
        <v>0</v>
      </c>
      <c r="E89" s="319">
        <f>'5. Weighted average price'!V14</f>
        <v>0</v>
      </c>
      <c r="F89" s="287">
        <f>'5. Weighted average price'!W14</f>
        <v>0</v>
      </c>
      <c r="G89" s="287">
        <f>'5. Weighted average price'!X14</f>
        <v>0</v>
      </c>
      <c r="H89" s="319">
        <f>'5. Weighted average price'!Y14</f>
        <v>0</v>
      </c>
    </row>
    <row r="90" spans="2:8" x14ac:dyDescent="0.2">
      <c r="B90" s="256" t="s">
        <v>454</v>
      </c>
      <c r="C90" s="287">
        <f>'5. Weighted average price'!Z14</f>
        <v>0</v>
      </c>
      <c r="D90" s="287">
        <f>'5. Weighted average price'!AA14</f>
        <v>0</v>
      </c>
      <c r="E90" s="319">
        <f>'5. Weighted average price'!AB14</f>
        <v>0</v>
      </c>
      <c r="F90" s="287">
        <f>'5. Weighted average price'!AC14</f>
        <v>0</v>
      </c>
      <c r="G90" s="287">
        <f>'5. Weighted average price'!AD14</f>
        <v>0</v>
      </c>
      <c r="H90" s="319">
        <f>'5. Weighted average price'!AE14</f>
        <v>0</v>
      </c>
    </row>
    <row r="91" spans="2:8" x14ac:dyDescent="0.2">
      <c r="B91" s="256" t="s">
        <v>455</v>
      </c>
      <c r="C91" s="287">
        <f>'5. Weighted average price'!AF14</f>
        <v>0</v>
      </c>
      <c r="D91" s="287">
        <f>'5. Weighted average price'!AG14</f>
        <v>0</v>
      </c>
      <c r="E91" s="319">
        <f>'5. Weighted average price'!AH14</f>
        <v>0</v>
      </c>
      <c r="F91" s="287">
        <f>'5. Weighted average price'!AI14</f>
        <v>0</v>
      </c>
      <c r="G91" s="287">
        <f>'5. Weighted average price'!AJ14</f>
        <v>0</v>
      </c>
      <c r="H91" s="319">
        <f>'5. Weighted average price'!AK14</f>
        <v>0</v>
      </c>
    </row>
    <row r="92" spans="2:8" x14ac:dyDescent="0.2">
      <c r="B92" s="256" t="s">
        <v>456</v>
      </c>
      <c r="C92" s="287">
        <f>'5. Weighted average price'!AM14</f>
        <v>0</v>
      </c>
      <c r="D92" s="287">
        <f>'5. Weighted average price'!AN14</f>
        <v>0</v>
      </c>
      <c r="E92" s="319">
        <f>'5. Weighted average price'!AO14</f>
        <v>0</v>
      </c>
      <c r="F92" s="287">
        <f>'5. Weighted average price'!AP14</f>
        <v>0</v>
      </c>
      <c r="G92" s="287">
        <f>'5. Weighted average price'!AQ14</f>
        <v>0</v>
      </c>
      <c r="H92" s="319">
        <f>'5. Weighted average price'!AR14</f>
        <v>0</v>
      </c>
    </row>
    <row r="93" spans="2:8" x14ac:dyDescent="0.2">
      <c r="B93" s="256" t="s">
        <v>457</v>
      </c>
      <c r="C93" s="287">
        <f>'5. Weighted average price'!AS14</f>
        <v>0</v>
      </c>
      <c r="D93" s="287">
        <f>'5. Weighted average price'!AT14</f>
        <v>0</v>
      </c>
      <c r="E93" s="319">
        <f>'5. Weighted average price'!AU14</f>
        <v>0</v>
      </c>
      <c r="F93" s="287">
        <f>'5. Weighted average price'!AV14</f>
        <v>0</v>
      </c>
      <c r="G93" s="287">
        <f>'5. Weighted average price'!AW14</f>
        <v>0</v>
      </c>
      <c r="H93" s="319">
        <f>'5. Weighted average price'!AX14</f>
        <v>0</v>
      </c>
    </row>
    <row r="94" spans="2:8" x14ac:dyDescent="0.2">
      <c r="B94" s="256" t="s">
        <v>458</v>
      </c>
      <c r="C94" s="287">
        <f>'5. Weighted average price'!AY14</f>
        <v>0</v>
      </c>
      <c r="D94" s="287">
        <f>'5. Weighted average price'!AZ14</f>
        <v>0</v>
      </c>
      <c r="E94" s="319">
        <f>'5. Weighted average price'!BA14</f>
        <v>0</v>
      </c>
      <c r="F94" s="287">
        <f>'5. Weighted average price'!BB14</f>
        <v>0</v>
      </c>
      <c r="G94" s="287">
        <f>'5. Weighted average price'!BC14</f>
        <v>0</v>
      </c>
      <c r="H94" s="319">
        <f>'5. Weighted average price'!BD14</f>
        <v>0</v>
      </c>
    </row>
    <row r="95" spans="2:8" x14ac:dyDescent="0.2">
      <c r="B95" s="256" t="s">
        <v>459</v>
      </c>
      <c r="C95" s="287">
        <f>'5. Weighted average price'!BE14</f>
        <v>0</v>
      </c>
      <c r="D95" s="287">
        <f>'5. Weighted average price'!BF14</f>
        <v>0</v>
      </c>
      <c r="E95" s="319">
        <f>'5. Weighted average price'!BG14</f>
        <v>0</v>
      </c>
      <c r="F95" s="287">
        <f>'5. Weighted average price'!BH14</f>
        <v>0</v>
      </c>
      <c r="G95" s="287">
        <f>'5. Weighted average price'!BI14</f>
        <v>0</v>
      </c>
      <c r="H95" s="319">
        <f>'5. Weighted average price'!BJ14</f>
        <v>0</v>
      </c>
    </row>
    <row r="96" spans="2:8" x14ac:dyDescent="0.2">
      <c r="B96" s="257" t="s">
        <v>228</v>
      </c>
      <c r="C96" s="137"/>
      <c r="D96" s="137"/>
      <c r="E96" s="320"/>
      <c r="F96" s="137"/>
      <c r="G96" s="137"/>
      <c r="H96" s="320"/>
    </row>
    <row r="97" spans="2:8" x14ac:dyDescent="0.2">
      <c r="B97" s="258" t="s">
        <v>226</v>
      </c>
      <c r="C97" s="287">
        <f>'5. Weighted average price'!F16</f>
        <v>0</v>
      </c>
      <c r="D97" s="287">
        <f>'5. Weighted average price'!G16</f>
        <v>0</v>
      </c>
      <c r="E97" s="319">
        <f>'5. Weighted average price'!H16</f>
        <v>0</v>
      </c>
      <c r="F97" s="287">
        <f>'5. Weighted average price'!I16</f>
        <v>0</v>
      </c>
      <c r="G97" s="287">
        <f>'5. Weighted average price'!J16</f>
        <v>0</v>
      </c>
      <c r="H97" s="319">
        <f>'5. Weighted average price'!K16</f>
        <v>0</v>
      </c>
    </row>
    <row r="98" spans="2:8" x14ac:dyDescent="0.2">
      <c r="B98" s="257" t="s">
        <v>36</v>
      </c>
      <c r="C98" s="137"/>
      <c r="D98" s="137"/>
      <c r="E98" s="320"/>
      <c r="F98" s="137"/>
      <c r="G98" s="137"/>
      <c r="H98" s="320"/>
    </row>
    <row r="99" spans="2:8" x14ac:dyDescent="0.2">
      <c r="B99" s="258" t="s">
        <v>227</v>
      </c>
      <c r="C99" s="287">
        <f>'5. Weighted average price'!F18</f>
        <v>0</v>
      </c>
      <c r="D99" s="287">
        <f>'5. Weighted average price'!G18</f>
        <v>0</v>
      </c>
      <c r="E99" s="319">
        <f>'5. Weighted average price'!H18</f>
        <v>0</v>
      </c>
      <c r="F99" s="287">
        <f>'5. Weighted average price'!I18</f>
        <v>0</v>
      </c>
      <c r="G99" s="287">
        <f>'5. Weighted average price'!J18</f>
        <v>0</v>
      </c>
      <c r="H99" s="319">
        <f>'5. Weighted average price'!K18</f>
        <v>0</v>
      </c>
    </row>
    <row r="100" spans="2:8" x14ac:dyDescent="0.2">
      <c r="B100" s="257" t="s">
        <v>460</v>
      </c>
      <c r="C100" s="287">
        <f>'5. Weighted average price'!F19</f>
        <v>0</v>
      </c>
      <c r="D100" s="386"/>
      <c r="E100" s="386"/>
      <c r="F100" s="287">
        <f>'5. Weighted average price'!I19</f>
        <v>6.1095100000000002</v>
      </c>
      <c r="G100" s="386"/>
      <c r="H100" s="386"/>
    </row>
    <row r="101" spans="2:8" x14ac:dyDescent="0.2">
      <c r="B101" s="381"/>
      <c r="F101" s="45"/>
    </row>
    <row r="102" spans="2:8" x14ac:dyDescent="0.2">
      <c r="B102" s="381"/>
      <c r="C102" s="385"/>
    </row>
    <row r="103" spans="2:8" ht="25.5" x14ac:dyDescent="0.2">
      <c r="B103" s="242" t="s">
        <v>461</v>
      </c>
      <c r="C103" s="242" t="s">
        <v>462</v>
      </c>
      <c r="D103" s="242" t="s">
        <v>535</v>
      </c>
    </row>
    <row r="104" spans="2:8" ht="25.5" x14ac:dyDescent="0.2">
      <c r="B104" s="137" t="s">
        <v>463</v>
      </c>
      <c r="C104" s="287">
        <f>C37</f>
        <v>6405981.6242015623</v>
      </c>
      <c r="D104" s="287">
        <f>C52</f>
        <v>805756485.21865177</v>
      </c>
    </row>
    <row r="105" spans="2:8" x14ac:dyDescent="0.2">
      <c r="B105" s="137" t="s">
        <v>464</v>
      </c>
      <c r="C105" s="259">
        <f>IFERROR('3. Statement of pipeline assets'!D100/'3. Statement of pipeline assets'!D101,0)</f>
        <v>0.6705257482744289</v>
      </c>
      <c r="D105" s="259">
        <f>IFERROR('4. Recovered capital'!E23/'4. Recovered capital'!E24,0)</f>
        <v>2.1971810437321958E-2</v>
      </c>
    </row>
    <row r="106" spans="2:8" x14ac:dyDescent="0.2">
      <c r="B106" s="137" t="s">
        <v>465</v>
      </c>
      <c r="C106" s="259">
        <f>IFERROR('3. Statement of pipeline assets'!D81/'3. Statement of pipeline assets'!D101,0)</f>
        <v>0.32947425172557115</v>
      </c>
      <c r="D106" s="259">
        <f>IFERROR('4. Recovered capital'!E16/'4. Recovered capital'!E24,0)</f>
        <v>0.97802818956267812</v>
      </c>
    </row>
    <row r="107" spans="2:8" ht="25.5" x14ac:dyDescent="0.2">
      <c r="B107" s="137"/>
      <c r="C107" s="242" t="s">
        <v>466</v>
      </c>
      <c r="D107" s="384"/>
    </row>
    <row r="108" spans="2:8" x14ac:dyDescent="0.2">
      <c r="B108" s="137" t="s">
        <v>467</v>
      </c>
      <c r="C108" s="260">
        <f>IFERROR('2. Revenues and expenses'!D16/'2. Revenues and expenses'!D20,0)</f>
        <v>1</v>
      </c>
      <c r="D108" s="384"/>
    </row>
    <row r="109" spans="2:8" x14ac:dyDescent="0.2">
      <c r="B109" s="137" t="s">
        <v>468</v>
      </c>
      <c r="C109" s="260">
        <f>IFERROR('2. Revenues and expenses'!D19/'2. Revenues and expenses'!D20,0)</f>
        <v>0</v>
      </c>
      <c r="D109" s="384"/>
    </row>
    <row r="110" spans="2:8" x14ac:dyDescent="0.2">
      <c r="B110" s="137" t="s">
        <v>469</v>
      </c>
      <c r="C110" s="260">
        <f>IFERROR('2. Revenues and expenses'!D30/'2. Revenues and expenses'!D42,0)</f>
        <v>0.37018918074872603</v>
      </c>
      <c r="D110" s="384"/>
    </row>
    <row r="111" spans="2:8" x14ac:dyDescent="0.2">
      <c r="B111" s="137" t="s">
        <v>470</v>
      </c>
      <c r="C111" s="260">
        <f>IFERROR('2. Revenues and expenses'!D41/'2. Revenues and expenses'!D42,0)</f>
        <v>0.62981081925127391</v>
      </c>
      <c r="D111" s="384"/>
    </row>
    <row r="112" spans="2:8" x14ac:dyDescent="0.2">
      <c r="B112" s="381"/>
    </row>
    <row r="113" spans="2:5" x14ac:dyDescent="0.2">
      <c r="B113" s="381"/>
    </row>
    <row r="114" spans="2:5" ht="25.5" x14ac:dyDescent="0.2">
      <c r="B114" s="242" t="s">
        <v>471</v>
      </c>
      <c r="C114" s="242" t="s">
        <v>466</v>
      </c>
      <c r="D114" s="242" t="s">
        <v>472</v>
      </c>
    </row>
    <row r="115" spans="2:5" x14ac:dyDescent="0.2">
      <c r="B115" s="137" t="s">
        <v>473</v>
      </c>
      <c r="C115" s="286">
        <f>'2. Revenues and expenses'!F24</f>
        <v>0</v>
      </c>
      <c r="D115" s="286">
        <f>'3.3 Depreciation amortisation'!N53</f>
        <v>-18422519.282201566</v>
      </c>
      <c r="E115" s="435"/>
    </row>
    <row r="116" spans="2:5" x14ac:dyDescent="0.2">
      <c r="B116" s="137" t="s">
        <v>474</v>
      </c>
      <c r="C116" s="286">
        <f>'2. Revenues and expenses'!F35+'2.4 Shared costs'!H20</f>
        <v>0</v>
      </c>
      <c r="D116" s="286">
        <f>'3.3 Depreciation amortisation'!M85</f>
        <v>-321995.72797384468</v>
      </c>
      <c r="E116" s="435"/>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28515625" defaultRowHeight="12.75" x14ac:dyDescent="0.2"/>
  <cols>
    <col min="1" max="1" width="12" style="22" customWidth="1"/>
    <col min="2" max="2" width="54.7109375" style="22" customWidth="1"/>
    <col min="3" max="4" width="42.7109375" style="22" customWidth="1"/>
    <col min="5" max="5" width="6.7109375" style="22" customWidth="1"/>
    <col min="6" max="8" width="19.7109375" style="22" customWidth="1"/>
    <col min="9" max="9" width="18.28515625" style="22" customWidth="1"/>
    <col min="10" max="16384" width="9.28515625" style="22"/>
  </cols>
  <sheetData>
    <row r="1" spans="2:8" ht="20.25" x14ac:dyDescent="0.3">
      <c r="B1" s="371" t="s">
        <v>99</v>
      </c>
      <c r="C1" s="21"/>
      <c r="D1" s="21"/>
      <c r="E1" s="21"/>
      <c r="F1" s="21"/>
      <c r="G1" s="21"/>
    </row>
    <row r="2" spans="2:8" ht="15" x14ac:dyDescent="0.25">
      <c r="B2" s="52" t="str">
        <f>Tradingname</f>
        <v>APT PARMELIA PTY LTD</v>
      </c>
      <c r="C2" s="53"/>
    </row>
    <row r="3" spans="2:8" ht="15" x14ac:dyDescent="0.25">
      <c r="B3" s="54" t="s">
        <v>239</v>
      </c>
      <c r="C3" s="55" t="str">
        <f>TEXT(Yearstart,"dd/mm/yyyy")&amp;" to "&amp;TEXT(Yearending,"dd/mm/yyyy")</f>
        <v>01/07/2022 to 30/06/2023</v>
      </c>
    </row>
    <row r="4" spans="2:8" ht="20.25" x14ac:dyDescent="0.3">
      <c r="B4" s="20"/>
    </row>
    <row r="5" spans="2:8" ht="15.75" x14ac:dyDescent="0.25">
      <c r="B5" s="32" t="s">
        <v>183</v>
      </c>
    </row>
    <row r="6" spans="2:8" x14ac:dyDescent="0.2">
      <c r="B6" s="24"/>
      <c r="C6" s="27"/>
      <c r="D6" s="27"/>
      <c r="E6" s="28"/>
      <c r="F6" s="33"/>
      <c r="G6" s="29"/>
      <c r="H6" s="29"/>
    </row>
    <row r="7" spans="2:8" ht="13.5" customHeight="1" x14ac:dyDescent="0.2">
      <c r="B7" s="137" t="s">
        <v>29</v>
      </c>
      <c r="C7" s="100" t="s">
        <v>587</v>
      </c>
    </row>
    <row r="8" spans="2:8" ht="13.5" customHeight="1" x14ac:dyDescent="0.2">
      <c r="B8" s="137" t="s">
        <v>179</v>
      </c>
      <c r="C8" s="359">
        <v>416</v>
      </c>
    </row>
    <row r="9" spans="2:8" ht="13.5" customHeight="1" x14ac:dyDescent="0.2">
      <c r="B9" s="137" t="s">
        <v>30</v>
      </c>
      <c r="C9" s="359">
        <v>8</v>
      </c>
    </row>
    <row r="10" spans="2:8" ht="13.5" customHeight="1" x14ac:dyDescent="0.2">
      <c r="B10" s="137" t="s">
        <v>31</v>
      </c>
      <c r="C10" s="101" t="s">
        <v>562</v>
      </c>
    </row>
    <row r="12" spans="2:8" ht="15.75" x14ac:dyDescent="0.25">
      <c r="B12" s="32" t="s">
        <v>184</v>
      </c>
    </row>
    <row r="14" spans="2:8" x14ac:dyDescent="0.2">
      <c r="B14" s="97" t="s">
        <v>32</v>
      </c>
      <c r="C14" s="98" t="s">
        <v>129</v>
      </c>
      <c r="D14" s="98" t="s">
        <v>43</v>
      </c>
    </row>
    <row r="15" spans="2:8" ht="14.25" x14ac:dyDescent="0.2">
      <c r="B15" s="134" t="s">
        <v>33</v>
      </c>
      <c r="C15" s="135"/>
      <c r="D15" s="136"/>
    </row>
    <row r="16" spans="2:8" x14ac:dyDescent="0.2">
      <c r="B16" s="258" t="s">
        <v>475</v>
      </c>
      <c r="C16" s="102" t="s">
        <v>715</v>
      </c>
      <c r="D16" s="102" t="s">
        <v>497</v>
      </c>
    </row>
    <row r="17" spans="2:4" x14ac:dyDescent="0.2">
      <c r="B17" s="137" t="s">
        <v>34</v>
      </c>
      <c r="C17" s="102" t="s">
        <v>715</v>
      </c>
      <c r="D17" s="102" t="s">
        <v>497</v>
      </c>
    </row>
    <row r="18" spans="2:4" x14ac:dyDescent="0.2">
      <c r="B18" s="137" t="s">
        <v>35</v>
      </c>
      <c r="C18" s="102" t="s">
        <v>715</v>
      </c>
      <c r="D18" s="102" t="s">
        <v>497</v>
      </c>
    </row>
    <row r="19" spans="2:4" ht="14.25" x14ac:dyDescent="0.2">
      <c r="B19" s="134" t="s">
        <v>236</v>
      </c>
      <c r="C19" s="135"/>
      <c r="D19" s="136"/>
    </row>
    <row r="20" spans="2:4" x14ac:dyDescent="0.2">
      <c r="B20" s="258" t="s">
        <v>476</v>
      </c>
      <c r="C20" s="102" t="s">
        <v>497</v>
      </c>
      <c r="D20" s="102" t="s">
        <v>497</v>
      </c>
    </row>
    <row r="21" spans="2:4" x14ac:dyDescent="0.2">
      <c r="B21" s="258" t="s">
        <v>477</v>
      </c>
      <c r="C21" s="102" t="s">
        <v>497</v>
      </c>
      <c r="D21" s="102" t="s">
        <v>497</v>
      </c>
    </row>
    <row r="22" spans="2:4" ht="14.25" x14ac:dyDescent="0.2">
      <c r="B22" s="134" t="s">
        <v>36</v>
      </c>
      <c r="C22" s="135"/>
      <c r="D22" s="136"/>
    </row>
    <row r="23" spans="2:4" x14ac:dyDescent="0.2">
      <c r="B23" s="137" t="s">
        <v>37</v>
      </c>
      <c r="C23" s="102" t="s">
        <v>497</v>
      </c>
      <c r="D23" s="102" t="s">
        <v>497</v>
      </c>
    </row>
    <row r="24" spans="2:4" x14ac:dyDescent="0.2">
      <c r="B24" s="137" t="s">
        <v>38</v>
      </c>
      <c r="C24" s="102" t="s">
        <v>497</v>
      </c>
      <c r="D24" s="102" t="s">
        <v>497</v>
      </c>
    </row>
    <row r="25" spans="2:4" ht="14.25" x14ac:dyDescent="0.2">
      <c r="B25" s="134" t="s">
        <v>39</v>
      </c>
      <c r="C25" s="135"/>
      <c r="D25" s="136"/>
    </row>
    <row r="26" spans="2:4" x14ac:dyDescent="0.2">
      <c r="B26" s="137" t="s">
        <v>40</v>
      </c>
      <c r="C26" s="102" t="s">
        <v>497</v>
      </c>
      <c r="D26" s="102" t="s">
        <v>497</v>
      </c>
    </row>
    <row r="27" spans="2:4" x14ac:dyDescent="0.2">
      <c r="B27" s="137" t="s">
        <v>41</v>
      </c>
      <c r="C27" s="102" t="s">
        <v>715</v>
      </c>
      <c r="D27" s="102" t="s">
        <v>497</v>
      </c>
    </row>
    <row r="28" spans="2:4" ht="14.25" x14ac:dyDescent="0.2">
      <c r="B28" s="134" t="s">
        <v>42</v>
      </c>
      <c r="C28" s="135"/>
      <c r="D28" s="136"/>
    </row>
    <row r="29" spans="2:4" x14ac:dyDescent="0.2">
      <c r="B29" s="56" t="s">
        <v>181</v>
      </c>
      <c r="C29" s="102"/>
      <c r="D29" s="102"/>
    </row>
    <row r="30" spans="2:4" x14ac:dyDescent="0.2">
      <c r="B30" s="56" t="s">
        <v>181</v>
      </c>
      <c r="C30" s="102"/>
      <c r="D30" s="102"/>
    </row>
    <row r="31" spans="2:4" x14ac:dyDescent="0.2">
      <c r="B31" s="56" t="s">
        <v>181</v>
      </c>
      <c r="C31" s="102"/>
      <c r="D31" s="102"/>
    </row>
    <row r="32" spans="2:4" x14ac:dyDescent="0.2">
      <c r="B32" s="56" t="s">
        <v>181</v>
      </c>
      <c r="C32" s="102"/>
      <c r="D32" s="102"/>
    </row>
    <row r="33" spans="2:4" x14ac:dyDescent="0.2">
      <c r="B33" s="56" t="s">
        <v>181</v>
      </c>
      <c r="C33" s="102"/>
      <c r="D33" s="102"/>
    </row>
    <row r="34" spans="2:4" x14ac:dyDescent="0.2">
      <c r="B34" s="56" t="s">
        <v>181</v>
      </c>
      <c r="C34" s="102"/>
      <c r="D34" s="102"/>
    </row>
    <row r="35" spans="2:4" x14ac:dyDescent="0.2">
      <c r="B35" s="56" t="s">
        <v>181</v>
      </c>
      <c r="C35" s="102"/>
      <c r="D35" s="102"/>
    </row>
    <row r="36" spans="2:4" x14ac:dyDescent="0.2">
      <c r="B36" s="56" t="s">
        <v>181</v>
      </c>
      <c r="C36" s="102"/>
      <c r="D36" s="102"/>
    </row>
  </sheetData>
  <dataValidations count="2">
    <dataValidation type="list" allowBlank="1" showInputMessage="1" showErrorMessage="1" sqref="C10">
      <formula1>"Distribution,Transmission"</formula1>
    </dataValidation>
    <dataValidation type="list" allowBlank="1" showInputMessage="1" showErrorMessage="1" sqref="C29:D36 C16:D18 C20:D21 C23:D24 C26:D27">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15"/>
  <sheetViews>
    <sheetView zoomScale="80" zoomScaleNormal="80" workbookViewId="0"/>
  </sheetViews>
  <sheetFormatPr defaultColWidth="9.28515625" defaultRowHeight="12.75" x14ac:dyDescent="0.2"/>
  <cols>
    <col min="1" max="1" width="12" style="22" customWidth="1"/>
    <col min="2" max="2" width="37.5703125" style="22" customWidth="1"/>
    <col min="3" max="3" width="42.7109375" style="22" customWidth="1"/>
    <col min="4" max="4" width="6.7109375" style="22" customWidth="1"/>
    <col min="5" max="7" width="19.7109375" style="22" customWidth="1"/>
    <col min="8" max="8" width="18.28515625" style="22" customWidth="1"/>
    <col min="9" max="16384" width="9.28515625" style="22"/>
  </cols>
  <sheetData>
    <row r="1" spans="2:7" ht="20.25" x14ac:dyDescent="0.3">
      <c r="B1" s="23" t="s">
        <v>93</v>
      </c>
      <c r="C1" s="21"/>
      <c r="D1" s="21"/>
      <c r="E1" s="21"/>
      <c r="F1" s="21"/>
      <c r="G1" s="21"/>
    </row>
    <row r="2" spans="2:7" ht="15" x14ac:dyDescent="0.25">
      <c r="B2" s="52" t="str">
        <f>Tradingname</f>
        <v>APT PARMELIA PTY LTD</v>
      </c>
      <c r="C2" s="53"/>
    </row>
    <row r="3" spans="2:7" ht="15" x14ac:dyDescent="0.25">
      <c r="B3" s="54" t="s">
        <v>239</v>
      </c>
      <c r="C3" s="55" t="str">
        <f>TEXT(Yearstart,"dd/mm/yyyy")&amp;" to "&amp;TEXT(Yearending,"dd/mm/yyyy")</f>
        <v>01/07/2022 to 30/06/2023</v>
      </c>
    </row>
    <row r="4" spans="2:7" ht="14.25" customHeight="1" x14ac:dyDescent="0.3">
      <c r="B4" s="20"/>
    </row>
    <row r="5" spans="2:7" ht="15.75" x14ac:dyDescent="0.25">
      <c r="B5" s="32" t="s">
        <v>223</v>
      </c>
    </row>
    <row r="6" spans="2:7" x14ac:dyDescent="0.2">
      <c r="B6" s="24"/>
      <c r="C6" s="27"/>
      <c r="D6" s="28"/>
      <c r="E6" s="33"/>
      <c r="F6" s="29"/>
      <c r="G6" s="29"/>
    </row>
    <row r="7" spans="2:7" ht="57" customHeight="1" x14ac:dyDescent="0.2">
      <c r="B7" s="97"/>
      <c r="C7" s="103" t="s">
        <v>97</v>
      </c>
    </row>
    <row r="8" spans="2:7" ht="13.5" customHeight="1" x14ac:dyDescent="0.2">
      <c r="B8" s="137" t="s">
        <v>94</v>
      </c>
      <c r="C8" s="291">
        <f>'2. Revenues and expenses'!F43</f>
        <v>-8289017.0740724541</v>
      </c>
    </row>
    <row r="9" spans="2:7" ht="13.5" customHeight="1" x14ac:dyDescent="0.2">
      <c r="B9" s="137" t="s">
        <v>95</v>
      </c>
      <c r="C9" s="291">
        <f>'3. Statement of pipeline assets'!$D$101</f>
        <v>6405981.6242015623</v>
      </c>
    </row>
    <row r="10" spans="2:7" ht="13.5" customHeight="1" x14ac:dyDescent="0.2">
      <c r="B10" s="137" t="s">
        <v>96</v>
      </c>
      <c r="C10" s="372">
        <f>IFERROR(C8/C9,0)</f>
        <v>-1.2939495553276104</v>
      </c>
    </row>
    <row r="12" spans="2:7" ht="12.75" customHeight="1" x14ac:dyDescent="0.2">
      <c r="B12" s="483" t="s">
        <v>704</v>
      </c>
      <c r="C12" s="483"/>
    </row>
    <row r="13" spans="2:7" x14ac:dyDescent="0.2">
      <c r="B13" s="483"/>
      <c r="C13" s="483"/>
    </row>
    <row r="14" spans="2:7" x14ac:dyDescent="0.2">
      <c r="B14" s="483"/>
      <c r="C14" s="483"/>
    </row>
    <row r="15" spans="2:7" x14ac:dyDescent="0.2">
      <c r="B15" s="483"/>
      <c r="C15" s="483"/>
    </row>
  </sheetData>
  <mergeCells count="1">
    <mergeCell ref="B12:C15"/>
  </mergeCells>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I44"/>
  <sheetViews>
    <sheetView zoomScale="80" zoomScaleNormal="80" workbookViewId="0"/>
  </sheetViews>
  <sheetFormatPr defaultColWidth="9.28515625" defaultRowHeight="12.75" x14ac:dyDescent="0.2"/>
  <cols>
    <col min="1" max="1" width="12" style="22" customWidth="1"/>
    <col min="2" max="2" width="19.28515625" style="22" customWidth="1"/>
    <col min="3" max="3" width="43.42578125" style="22" customWidth="1"/>
    <col min="4" max="9" width="20.7109375" style="22" customWidth="1"/>
    <col min="10" max="16384" width="9.28515625" style="22"/>
  </cols>
  <sheetData>
    <row r="1" spans="1:9" ht="20.25" x14ac:dyDescent="0.3">
      <c r="B1" s="488" t="s">
        <v>194</v>
      </c>
      <c r="C1" s="488"/>
      <c r="D1" s="488"/>
      <c r="E1" s="21"/>
      <c r="F1" s="21"/>
      <c r="G1" s="21"/>
      <c r="H1" s="21"/>
      <c r="I1" s="21"/>
    </row>
    <row r="2" spans="1:9" ht="18" customHeight="1" x14ac:dyDescent="0.45">
      <c r="B2" s="52" t="str">
        <f>Tradingname</f>
        <v>APT PARMELIA PTY LTD</v>
      </c>
      <c r="C2" s="53"/>
      <c r="I2" s="47"/>
    </row>
    <row r="3" spans="1:9" ht="15" x14ac:dyDescent="0.25">
      <c r="B3" s="54" t="s">
        <v>239</v>
      </c>
      <c r="C3" s="55" t="str">
        <f>TEXT(Yearstart,"dd/mm/yyyy")&amp;" to "&amp;TEXT(Yearending,"dd/mm/yyyy")</f>
        <v>01/07/2022 to 30/06/2023</v>
      </c>
    </row>
    <row r="4" spans="1:9" ht="12.75" customHeight="1" x14ac:dyDescent="0.3">
      <c r="B4" s="20"/>
      <c r="D4" s="44"/>
      <c r="G4" s="44"/>
    </row>
    <row r="5" spans="1:9" ht="15.75" x14ac:dyDescent="0.2">
      <c r="B5" s="484" t="s">
        <v>224</v>
      </c>
      <c r="C5" s="484"/>
      <c r="D5" s="484"/>
    </row>
    <row r="6" spans="1:9" x14ac:dyDescent="0.2">
      <c r="B6" s="24"/>
      <c r="C6" s="25"/>
      <c r="D6" s="26"/>
      <c r="E6" s="26"/>
      <c r="F6" s="26"/>
      <c r="G6" s="26"/>
      <c r="H6" s="26"/>
      <c r="I6" s="26"/>
    </row>
    <row r="7" spans="1:9" ht="30.75" customHeight="1" x14ac:dyDescent="0.2">
      <c r="B7" s="98"/>
      <c r="C7" s="98"/>
      <c r="D7" s="485" t="s">
        <v>230</v>
      </c>
      <c r="E7" s="486"/>
      <c r="F7" s="487"/>
      <c r="G7" s="485" t="s">
        <v>231</v>
      </c>
      <c r="H7" s="486"/>
      <c r="I7" s="487"/>
    </row>
    <row r="8" spans="1:9" ht="51" customHeight="1" x14ac:dyDescent="0.2">
      <c r="B8" s="97" t="s">
        <v>222</v>
      </c>
      <c r="C8" s="98" t="s">
        <v>18</v>
      </c>
      <c r="D8" s="104" t="s">
        <v>56</v>
      </c>
      <c r="E8" s="104" t="s">
        <v>57</v>
      </c>
      <c r="F8" s="104" t="s">
        <v>24</v>
      </c>
      <c r="G8" s="104" t="s">
        <v>56</v>
      </c>
      <c r="H8" s="104" t="s">
        <v>57</v>
      </c>
      <c r="I8" s="104" t="s">
        <v>24</v>
      </c>
    </row>
    <row r="9" spans="1:9" x14ac:dyDescent="0.2">
      <c r="B9" s="107"/>
      <c r="C9" s="105"/>
      <c r="D9" s="106" t="s">
        <v>182</v>
      </c>
      <c r="E9" s="106" t="s">
        <v>182</v>
      </c>
      <c r="F9" s="106" t="s">
        <v>182</v>
      </c>
      <c r="G9" s="106" t="s">
        <v>182</v>
      </c>
      <c r="H9" s="106" t="s">
        <v>182</v>
      </c>
      <c r="I9" s="106" t="s">
        <v>182</v>
      </c>
    </row>
    <row r="10" spans="1:9" x14ac:dyDescent="0.2">
      <c r="B10" s="161"/>
      <c r="C10" s="139" t="s">
        <v>44</v>
      </c>
      <c r="D10" s="140"/>
      <c r="E10" s="140"/>
      <c r="F10" s="140"/>
      <c r="G10" s="140"/>
      <c r="H10" s="140"/>
      <c r="I10" s="141"/>
    </row>
    <row r="11" spans="1:9" x14ac:dyDescent="0.2">
      <c r="B11" s="388" t="s">
        <v>599</v>
      </c>
      <c r="C11" s="142" t="s">
        <v>128</v>
      </c>
      <c r="D11" s="281">
        <f>'2.1 Revenue by service'!D21</f>
        <v>6356258.0699999994</v>
      </c>
      <c r="E11" s="281">
        <f>'2.1 Revenue by service'!E21</f>
        <v>0</v>
      </c>
      <c r="F11" s="281">
        <f t="shared" ref="F11:F16" si="0">SUM(D11:E11)</f>
        <v>6356258.0699999994</v>
      </c>
      <c r="G11" s="281">
        <f>'2.1 Revenue by service'!G21</f>
        <v>5263259.8099999996</v>
      </c>
      <c r="H11" s="281">
        <f>'2.1 Revenue by service'!H21</f>
        <v>0</v>
      </c>
      <c r="I11" s="281">
        <f>SUM(G11:H11)</f>
        <v>5263259.8099999996</v>
      </c>
    </row>
    <row r="12" spans="1:9" x14ac:dyDescent="0.2">
      <c r="A12" s="214"/>
      <c r="B12" s="159"/>
      <c r="C12" s="330" t="s">
        <v>45</v>
      </c>
      <c r="D12" s="281">
        <f>'2.2 Revenue contributions '!C15</f>
        <v>0</v>
      </c>
      <c r="E12" s="281">
        <f>'2.2 Revenue contributions '!D15</f>
        <v>0</v>
      </c>
      <c r="F12" s="281">
        <f t="shared" si="0"/>
        <v>0</v>
      </c>
      <c r="G12" s="282">
        <v>0</v>
      </c>
      <c r="H12" s="282">
        <v>0</v>
      </c>
      <c r="I12" s="281">
        <f>SUM(G12:H12)</f>
        <v>0</v>
      </c>
    </row>
    <row r="13" spans="1:9" x14ac:dyDescent="0.2">
      <c r="A13" s="214"/>
      <c r="B13" s="159"/>
      <c r="C13" s="330" t="s">
        <v>478</v>
      </c>
      <c r="D13" s="281">
        <f>'2.2 Revenue contributions '!D27</f>
        <v>0</v>
      </c>
      <c r="E13" s="281"/>
      <c r="F13" s="281">
        <f t="shared" si="0"/>
        <v>0</v>
      </c>
      <c r="G13" s="282">
        <v>0</v>
      </c>
      <c r="H13" s="281">
        <v>0</v>
      </c>
      <c r="I13" s="281">
        <f>SUM(G13:H13)</f>
        <v>0</v>
      </c>
    </row>
    <row r="14" spans="1:9" x14ac:dyDescent="0.2">
      <c r="B14" s="159"/>
      <c r="C14" s="330" t="s">
        <v>19</v>
      </c>
      <c r="D14" s="282">
        <v>0</v>
      </c>
      <c r="E14" s="282">
        <v>0</v>
      </c>
      <c r="F14" s="281">
        <f t="shared" si="0"/>
        <v>0</v>
      </c>
      <c r="G14" s="282">
        <v>0</v>
      </c>
      <c r="H14" s="282">
        <v>0</v>
      </c>
      <c r="I14" s="281">
        <f>SUM(G14:H14)</f>
        <v>0</v>
      </c>
    </row>
    <row r="15" spans="1:9" x14ac:dyDescent="0.2">
      <c r="B15" s="388" t="s">
        <v>375</v>
      </c>
      <c r="C15" s="142" t="s">
        <v>47</v>
      </c>
      <c r="D15" s="282">
        <v>4247578.4499999993</v>
      </c>
      <c r="E15" s="282">
        <v>0</v>
      </c>
      <c r="F15" s="281">
        <f t="shared" si="0"/>
        <v>4247578.4499999993</v>
      </c>
      <c r="G15" s="282">
        <v>6514868.3800000008</v>
      </c>
      <c r="H15" s="282">
        <v>0</v>
      </c>
      <c r="I15" s="281">
        <f>SUM(G15:H15)</f>
        <v>6514868.3800000008</v>
      </c>
    </row>
    <row r="16" spans="1:9" x14ac:dyDescent="0.2">
      <c r="B16" s="277"/>
      <c r="C16" s="143" t="s">
        <v>46</v>
      </c>
      <c r="D16" s="283">
        <f>SUM(D11:D15)</f>
        <v>10603836.52</v>
      </c>
      <c r="E16" s="283">
        <f>SUM(E11:E15)</f>
        <v>0</v>
      </c>
      <c r="F16" s="283">
        <f t="shared" si="0"/>
        <v>10603836.52</v>
      </c>
      <c r="G16" s="283">
        <f>SUM(G11:G15)</f>
        <v>11778128.190000001</v>
      </c>
      <c r="H16" s="283">
        <f>SUM(H11:H15)</f>
        <v>0</v>
      </c>
      <c r="I16" s="283">
        <f>SUM(I11:I15)</f>
        <v>11778128.190000001</v>
      </c>
    </row>
    <row r="17" spans="1:9" x14ac:dyDescent="0.2">
      <c r="B17" s="278"/>
      <c r="C17" s="139" t="s">
        <v>52</v>
      </c>
      <c r="D17" s="284"/>
      <c r="E17" s="284"/>
      <c r="F17" s="284"/>
      <c r="G17" s="284"/>
      <c r="H17" s="284"/>
      <c r="I17" s="285"/>
    </row>
    <row r="18" spans="1:9" x14ac:dyDescent="0.2">
      <c r="B18" s="279"/>
      <c r="C18" s="142" t="s">
        <v>20</v>
      </c>
      <c r="D18" s="281">
        <f>'2.3 Indirect revenue'!G36</f>
        <v>0</v>
      </c>
      <c r="E18" s="281">
        <f>'2.3 Indirect revenue'!H36</f>
        <v>0</v>
      </c>
      <c r="F18" s="281">
        <f>SUM(D18:E18)</f>
        <v>0</v>
      </c>
      <c r="G18" s="282">
        <v>0</v>
      </c>
      <c r="H18" s="282">
        <v>0</v>
      </c>
      <c r="I18" s="281">
        <f>SUM(G18:H18)</f>
        <v>0</v>
      </c>
    </row>
    <row r="19" spans="1:9" x14ac:dyDescent="0.2">
      <c r="B19" s="277"/>
      <c r="C19" s="143" t="s">
        <v>48</v>
      </c>
      <c r="D19" s="283">
        <f t="shared" ref="D19:I19" si="1">SUM(D18:D18)</f>
        <v>0</v>
      </c>
      <c r="E19" s="283">
        <f t="shared" si="1"/>
        <v>0</v>
      </c>
      <c r="F19" s="283">
        <f t="shared" si="1"/>
        <v>0</v>
      </c>
      <c r="G19" s="283">
        <f t="shared" si="1"/>
        <v>0</v>
      </c>
      <c r="H19" s="283">
        <f t="shared" si="1"/>
        <v>0</v>
      </c>
      <c r="I19" s="283">
        <f t="shared" si="1"/>
        <v>0</v>
      </c>
    </row>
    <row r="20" spans="1:9" x14ac:dyDescent="0.2">
      <c r="B20" s="277"/>
      <c r="C20" s="143" t="s">
        <v>21</v>
      </c>
      <c r="D20" s="283">
        <f t="shared" ref="D20:I20" si="2">D16+D19</f>
        <v>10603836.52</v>
      </c>
      <c r="E20" s="283">
        <f t="shared" si="2"/>
        <v>0</v>
      </c>
      <c r="F20" s="283">
        <f t="shared" si="2"/>
        <v>10603836.52</v>
      </c>
      <c r="G20" s="283">
        <f t="shared" si="2"/>
        <v>11778128.190000001</v>
      </c>
      <c r="H20" s="283">
        <f t="shared" si="2"/>
        <v>0</v>
      </c>
      <c r="I20" s="283">
        <f t="shared" si="2"/>
        <v>11778128.190000001</v>
      </c>
    </row>
    <row r="21" spans="1:9" x14ac:dyDescent="0.2">
      <c r="B21" s="278"/>
      <c r="C21" s="139" t="s">
        <v>58</v>
      </c>
      <c r="D21" s="284"/>
      <c r="E21" s="284"/>
      <c r="F21" s="284"/>
      <c r="G21" s="284"/>
      <c r="H21" s="284"/>
      <c r="I21" s="285"/>
    </row>
    <row r="22" spans="1:9" x14ac:dyDescent="0.2">
      <c r="B22" s="388" t="s">
        <v>600</v>
      </c>
      <c r="C22" s="142" t="s">
        <v>130</v>
      </c>
      <c r="D22" s="282">
        <v>-7710.6</v>
      </c>
      <c r="E22" s="282">
        <v>0</v>
      </c>
      <c r="F22" s="281">
        <f t="shared" ref="F22:F29" si="3">SUM(D22:E22)</f>
        <v>-7710.6</v>
      </c>
      <c r="G22" s="282">
        <v>-957.42000000000007</v>
      </c>
      <c r="H22" s="282">
        <v>0</v>
      </c>
      <c r="I22" s="281">
        <f t="shared" ref="I22:I27" si="4">SUM(G22:H22)</f>
        <v>-957.42000000000007</v>
      </c>
    </row>
    <row r="23" spans="1:9" x14ac:dyDescent="0.2">
      <c r="B23" s="388" t="s">
        <v>600</v>
      </c>
      <c r="C23" s="142" t="s">
        <v>131</v>
      </c>
      <c r="D23" s="282">
        <v>-5613538.9339953056</v>
      </c>
      <c r="E23" s="282">
        <v>0</v>
      </c>
      <c r="F23" s="281">
        <f t="shared" si="3"/>
        <v>-5613538.9339953056</v>
      </c>
      <c r="G23" s="282">
        <v>-5555593.9081131434</v>
      </c>
      <c r="H23" s="282">
        <v>0</v>
      </c>
      <c r="I23" s="281">
        <f t="shared" si="4"/>
        <v>-5555593.9081131434</v>
      </c>
    </row>
    <row r="24" spans="1:9" x14ac:dyDescent="0.2">
      <c r="B24" s="388" t="s">
        <v>601</v>
      </c>
      <c r="C24" s="142" t="s">
        <v>22</v>
      </c>
      <c r="D24" s="282">
        <v>0</v>
      </c>
      <c r="E24" s="282">
        <v>0</v>
      </c>
      <c r="F24" s="281">
        <f t="shared" si="3"/>
        <v>0</v>
      </c>
      <c r="G24" s="282">
        <v>-351553.63677196816</v>
      </c>
      <c r="H24" s="282">
        <v>0</v>
      </c>
      <c r="I24" s="281">
        <f t="shared" si="4"/>
        <v>-351553.63677196816</v>
      </c>
    </row>
    <row r="25" spans="1:9" x14ac:dyDescent="0.2">
      <c r="B25" s="388" t="s">
        <v>600</v>
      </c>
      <c r="C25" s="142" t="s">
        <v>49</v>
      </c>
      <c r="D25" s="282">
        <v>-121497.60999999999</v>
      </c>
      <c r="E25" s="282">
        <v>0</v>
      </c>
      <c r="F25" s="281">
        <f t="shared" si="3"/>
        <v>-121497.60999999999</v>
      </c>
      <c r="G25" s="282">
        <v>-114683.72</v>
      </c>
      <c r="H25" s="282">
        <v>0</v>
      </c>
      <c r="I25" s="281">
        <f t="shared" si="4"/>
        <v>-114683.72</v>
      </c>
    </row>
    <row r="26" spans="1:9" x14ac:dyDescent="0.2">
      <c r="B26" s="388" t="s">
        <v>600</v>
      </c>
      <c r="C26" s="142" t="s">
        <v>50</v>
      </c>
      <c r="D26" s="282">
        <v>-104748.97</v>
      </c>
      <c r="E26" s="282">
        <v>0</v>
      </c>
      <c r="F26" s="281">
        <f t="shared" si="3"/>
        <v>-104748.97</v>
      </c>
      <c r="G26" s="282">
        <v>-124656.79999999999</v>
      </c>
      <c r="H26" s="282">
        <v>0</v>
      </c>
      <c r="I26" s="281">
        <f t="shared" si="4"/>
        <v>-124656.79999999999</v>
      </c>
    </row>
    <row r="27" spans="1:9" x14ac:dyDescent="0.2">
      <c r="B27" s="388" t="s">
        <v>600</v>
      </c>
      <c r="C27" s="142" t="s">
        <v>51</v>
      </c>
      <c r="D27" s="282">
        <v>0</v>
      </c>
      <c r="E27" s="282">
        <v>0</v>
      </c>
      <c r="F27" s="281">
        <f t="shared" si="3"/>
        <v>0</v>
      </c>
      <c r="G27" s="282">
        <v>-5930.880000000001</v>
      </c>
      <c r="H27" s="282">
        <v>0</v>
      </c>
      <c r="I27" s="281">
        <f t="shared" si="4"/>
        <v>-5930.880000000001</v>
      </c>
    </row>
    <row r="28" spans="1:9" x14ac:dyDescent="0.2">
      <c r="B28" s="388" t="s">
        <v>600</v>
      </c>
      <c r="C28" s="142" t="s">
        <v>64</v>
      </c>
      <c r="D28" s="282">
        <v>-24712.399999999998</v>
      </c>
      <c r="E28" s="282">
        <v>0</v>
      </c>
      <c r="F28" s="281">
        <f>SUM(D28:E28)</f>
        <v>-24712.399999999998</v>
      </c>
      <c r="G28" s="282">
        <v>-63686.19</v>
      </c>
      <c r="H28" s="282">
        <v>0</v>
      </c>
      <c r="I28" s="281">
        <f>SUM(G28:H28)</f>
        <v>-63686.19</v>
      </c>
    </row>
    <row r="29" spans="1:9" x14ac:dyDescent="0.2">
      <c r="B29" s="388" t="s">
        <v>600</v>
      </c>
      <c r="C29" s="144" t="s">
        <v>61</v>
      </c>
      <c r="D29" s="282">
        <v>-1121721.4800000002</v>
      </c>
      <c r="E29" s="282">
        <v>0</v>
      </c>
      <c r="F29" s="281">
        <f t="shared" si="3"/>
        <v>-1121721.4800000002</v>
      </c>
      <c r="G29" s="282">
        <v>-1097348.5200000003</v>
      </c>
      <c r="H29" s="282">
        <v>0</v>
      </c>
      <c r="I29" s="281">
        <f>SUM(G29:H29)</f>
        <v>-1097348.5200000003</v>
      </c>
    </row>
    <row r="30" spans="1:9" x14ac:dyDescent="0.2">
      <c r="B30" s="277"/>
      <c r="C30" s="143" t="s">
        <v>59</v>
      </c>
      <c r="D30" s="283">
        <f t="shared" ref="D30:I30" si="5">SUM(D22:D29)</f>
        <v>-6993929.9939953061</v>
      </c>
      <c r="E30" s="283">
        <f t="shared" si="5"/>
        <v>0</v>
      </c>
      <c r="F30" s="283">
        <f t="shared" si="5"/>
        <v>-6993929.9939953061</v>
      </c>
      <c r="G30" s="283">
        <f t="shared" si="5"/>
        <v>-7314411.0748851122</v>
      </c>
      <c r="H30" s="283">
        <f t="shared" si="5"/>
        <v>0</v>
      </c>
      <c r="I30" s="283">
        <f t="shared" si="5"/>
        <v>-7314411.0748851122</v>
      </c>
    </row>
    <row r="31" spans="1:9" x14ac:dyDescent="0.2">
      <c r="B31" s="278"/>
      <c r="C31" s="139" t="s">
        <v>155</v>
      </c>
      <c r="D31" s="284"/>
      <c r="E31" s="284"/>
      <c r="F31" s="284"/>
      <c r="G31" s="284"/>
      <c r="H31" s="284"/>
      <c r="I31" s="285"/>
    </row>
    <row r="32" spans="1:9" x14ac:dyDescent="0.2">
      <c r="A32" s="214"/>
      <c r="B32" s="159"/>
      <c r="C32" s="142" t="s">
        <v>53</v>
      </c>
      <c r="D32" s="281">
        <f>SUMIF('2.4 Shared costs'!$C$9:$C$35,'2. Revenues and expenses'!$C32,'2.4 Shared costs'!$H$9:$H$35)</f>
        <v>0</v>
      </c>
      <c r="E32" s="281">
        <f>SUMIF('2.4 Shared costs'!$C$9:$C$35,'2. Revenues and expenses'!$C32,'2.4 Shared costs'!$I$9:$I$35)</f>
        <v>0</v>
      </c>
      <c r="F32" s="281">
        <f t="shared" ref="F32:F40" si="6">SUM(D32:E32)</f>
        <v>0</v>
      </c>
      <c r="G32" s="282">
        <v>0</v>
      </c>
      <c r="H32" s="282">
        <v>0</v>
      </c>
      <c r="I32" s="281">
        <f t="shared" ref="I32:I40" si="7">SUM(G32:H32)</f>
        <v>0</v>
      </c>
    </row>
    <row r="33" spans="1:9" x14ac:dyDescent="0.2">
      <c r="B33" s="159"/>
      <c r="C33" s="142" t="s">
        <v>62</v>
      </c>
      <c r="D33" s="281">
        <f>SUMIF('2.4 Shared costs'!$C$9:$C$35,'2. Revenues and expenses'!$C33,'2.4 Shared costs'!$H$9:$H$35)</f>
        <v>0</v>
      </c>
      <c r="E33" s="281">
        <f>SUMIF('2.4 Shared costs'!$C$9:$C$35,'2. Revenues and expenses'!$C33,'2.4 Shared costs'!$I$9:$I$35)</f>
        <v>0</v>
      </c>
      <c r="F33" s="281">
        <f t="shared" si="6"/>
        <v>0</v>
      </c>
      <c r="G33" s="282">
        <v>0</v>
      </c>
      <c r="H33" s="282">
        <v>0</v>
      </c>
      <c r="I33" s="281">
        <f t="shared" si="7"/>
        <v>0</v>
      </c>
    </row>
    <row r="34" spans="1:9" x14ac:dyDescent="0.2">
      <c r="B34" s="159"/>
      <c r="C34" s="142" t="s">
        <v>479</v>
      </c>
      <c r="D34" s="281">
        <f>SUMIF('2.4 Shared costs'!$C$9:$C$35,'2. Revenues and expenses'!$C34,'2.4 Shared costs'!$H$9:$H$35)</f>
        <v>0</v>
      </c>
      <c r="E34" s="281">
        <f>SUMIF('2.4 Shared costs'!$C$9:$C$35,'2. Revenues and expenses'!$C34,'2.4 Shared costs'!$I$9:$I$35)</f>
        <v>0</v>
      </c>
      <c r="F34" s="281">
        <f t="shared" si="6"/>
        <v>0</v>
      </c>
      <c r="G34" s="282">
        <v>0</v>
      </c>
      <c r="H34" s="282">
        <v>0</v>
      </c>
      <c r="I34" s="281">
        <f t="shared" si="7"/>
        <v>0</v>
      </c>
    </row>
    <row r="35" spans="1:9" x14ac:dyDescent="0.2">
      <c r="B35" s="388" t="s">
        <v>601</v>
      </c>
      <c r="C35" s="144" t="s">
        <v>54</v>
      </c>
      <c r="D35" s="281">
        <f>SUMIF('2.4 Shared costs'!$C$9:$C$35,'2. Revenues and expenses'!$C35,'2.4 Shared costs'!$H$9:$H$35)</f>
        <v>0</v>
      </c>
      <c r="E35" s="281">
        <f>SUMIF('2.4 Shared costs'!$C$9:$C$35,'2. Revenues and expenses'!$C35,'2.4 Shared costs'!$I$9:$I$35)</f>
        <v>0</v>
      </c>
      <c r="F35" s="281">
        <f t="shared" si="6"/>
        <v>0</v>
      </c>
      <c r="G35" s="282">
        <v>0</v>
      </c>
      <c r="H35" s="282">
        <v>0</v>
      </c>
      <c r="I35" s="281">
        <f t="shared" si="7"/>
        <v>0</v>
      </c>
    </row>
    <row r="36" spans="1:9" x14ac:dyDescent="0.2">
      <c r="B36" s="159"/>
      <c r="C36" s="144" t="s">
        <v>63</v>
      </c>
      <c r="D36" s="281">
        <f>SUMIF('2.4 Shared costs'!$C$9:$C$35,'2. Revenues and expenses'!$C36,'2.4 Shared costs'!$H$9:$H$35)</f>
        <v>0</v>
      </c>
      <c r="E36" s="281">
        <f>SUMIF('2.4 Shared costs'!$C$9:$C$35,'2. Revenues and expenses'!$C36,'2.4 Shared costs'!$I$9:$I$35)</f>
        <v>0</v>
      </c>
      <c r="F36" s="281">
        <f t="shared" si="6"/>
        <v>0</v>
      </c>
      <c r="G36" s="282">
        <v>0</v>
      </c>
      <c r="H36" s="282">
        <v>0</v>
      </c>
      <c r="I36" s="281">
        <f t="shared" si="7"/>
        <v>0</v>
      </c>
    </row>
    <row r="37" spans="1:9" x14ac:dyDescent="0.2">
      <c r="B37" s="159"/>
      <c r="C37" s="142" t="s">
        <v>132</v>
      </c>
      <c r="D37" s="281">
        <f>SUMIF('2.4 Shared costs'!$C$9:$C$35,'2. Revenues and expenses'!$C37,'2.4 Shared costs'!$H$9:$H$35)</f>
        <v>0</v>
      </c>
      <c r="E37" s="281">
        <f>SUMIF('2.4 Shared costs'!$C$9:$C$35,'2. Revenues and expenses'!$C37,'2.4 Shared costs'!$I$9:$I$35)</f>
        <v>0</v>
      </c>
      <c r="F37" s="281">
        <f t="shared" si="6"/>
        <v>0</v>
      </c>
      <c r="G37" s="282">
        <v>0</v>
      </c>
      <c r="H37" s="282">
        <v>0</v>
      </c>
      <c r="I37" s="281">
        <f t="shared" si="7"/>
        <v>0</v>
      </c>
    </row>
    <row r="38" spans="1:9" x14ac:dyDescent="0.2">
      <c r="B38" s="159"/>
      <c r="C38" s="142" t="s">
        <v>55</v>
      </c>
      <c r="D38" s="281">
        <f>SUMIF('2.4 Shared costs'!$C$9:$C$35,'2. Revenues and expenses'!$C38,'2.4 Shared costs'!$H$9:$H$35)</f>
        <v>0</v>
      </c>
      <c r="E38" s="281">
        <f>SUMIF('2.4 Shared costs'!$C$9:$C$35,'2. Revenues and expenses'!$C38,'2.4 Shared costs'!$I$9:$I$35)</f>
        <v>0</v>
      </c>
      <c r="F38" s="281">
        <f t="shared" si="6"/>
        <v>0</v>
      </c>
      <c r="G38" s="282">
        <v>0</v>
      </c>
      <c r="H38" s="282">
        <v>0</v>
      </c>
      <c r="I38" s="281">
        <f t="shared" si="7"/>
        <v>0</v>
      </c>
    </row>
    <row r="39" spans="1:9" x14ac:dyDescent="0.2">
      <c r="B39" s="388" t="s">
        <v>602</v>
      </c>
      <c r="C39" s="142" t="s">
        <v>480</v>
      </c>
      <c r="D39" s="281">
        <f>SUMIF('2.4 Shared costs'!$C$9:$C$35,'2. Revenues and expenses'!$C39,'2.4 Shared costs'!$H$9:$H$35)</f>
        <v>-11101489.467973845</v>
      </c>
      <c r="E39" s="281">
        <f>SUMIF('2.4 Shared costs'!$C$9:$C$35,'2. Revenues and expenses'!$C39,'2.4 Shared costs'!$I$9:$I$35)</f>
        <v>0</v>
      </c>
      <c r="F39" s="281">
        <f t="shared" si="6"/>
        <v>-11101489.467973845</v>
      </c>
      <c r="G39" s="282">
        <v>-5664930.229165474</v>
      </c>
      <c r="H39" s="282">
        <v>0</v>
      </c>
      <c r="I39" s="281">
        <f t="shared" si="7"/>
        <v>-5664930.229165474</v>
      </c>
    </row>
    <row r="40" spans="1:9" x14ac:dyDescent="0.2">
      <c r="B40" s="388" t="s">
        <v>603</v>
      </c>
      <c r="C40" s="144" t="s">
        <v>177</v>
      </c>
      <c r="D40" s="281">
        <f>SUMIF('2.4 Shared costs'!$C$9:$C$35,'2. Revenues and expenses'!$C40,'2.4 Shared costs'!$H$9:$H$35)</f>
        <v>-797434.13210330217</v>
      </c>
      <c r="E40" s="281">
        <f>SUMIF('2.4 Shared costs'!$C$9:$C$35,'2. Revenues and expenses'!$C40,'2.4 Shared costs'!$I$9:$I$35)</f>
        <v>0</v>
      </c>
      <c r="F40" s="281">
        <f t="shared" si="6"/>
        <v>-797434.13210330217</v>
      </c>
      <c r="G40" s="282">
        <v>-971552.45731593156</v>
      </c>
      <c r="H40" s="282">
        <v>0</v>
      </c>
      <c r="I40" s="281">
        <f t="shared" si="7"/>
        <v>-971552.45731593156</v>
      </c>
    </row>
    <row r="41" spans="1:9" x14ac:dyDescent="0.2">
      <c r="B41" s="277"/>
      <c r="C41" s="143" t="s">
        <v>178</v>
      </c>
      <c r="D41" s="283">
        <f>SUM(D32:D40)</f>
        <v>-11898923.600077147</v>
      </c>
      <c r="E41" s="283">
        <f>SUM(E32:E40)</f>
        <v>0</v>
      </c>
      <c r="F41" s="283">
        <f>SUM(F32:F40)</f>
        <v>-11898923.600077147</v>
      </c>
      <c r="G41" s="282">
        <v>-6636482.686481405</v>
      </c>
      <c r="H41" s="282">
        <v>0</v>
      </c>
      <c r="I41" s="283">
        <f>SUM(I32:I40)</f>
        <v>-6636482.686481405</v>
      </c>
    </row>
    <row r="42" spans="1:9" x14ac:dyDescent="0.2">
      <c r="B42" s="277"/>
      <c r="C42" s="143" t="s">
        <v>60</v>
      </c>
      <c r="D42" s="283">
        <f>D30+D41</f>
        <v>-18892853.594072454</v>
      </c>
      <c r="E42" s="283">
        <f>E30+E41</f>
        <v>0</v>
      </c>
      <c r="F42" s="283">
        <f>F30+F41</f>
        <v>-18892853.594072454</v>
      </c>
      <c r="G42" s="282">
        <v>-13950893.761366516</v>
      </c>
      <c r="H42" s="282">
        <v>0</v>
      </c>
      <c r="I42" s="283">
        <f>I30+I41</f>
        <v>-13950893.761366516</v>
      </c>
    </row>
    <row r="43" spans="1:9" x14ac:dyDescent="0.2">
      <c r="A43" s="214"/>
      <c r="B43" s="159"/>
      <c r="C43" s="143" t="s">
        <v>98</v>
      </c>
      <c r="D43" s="281">
        <f>D20+D42</f>
        <v>-8289017.0740724541</v>
      </c>
      <c r="E43" s="281">
        <f>E20+E42</f>
        <v>0</v>
      </c>
      <c r="F43" s="281">
        <f>F20+F42</f>
        <v>-8289017.0740724541</v>
      </c>
      <c r="G43" s="282">
        <v>-2172765.571366515</v>
      </c>
      <c r="H43" s="282">
        <v>0</v>
      </c>
      <c r="I43" s="281">
        <f>I20+I42</f>
        <v>-2172765.571366515</v>
      </c>
    </row>
    <row r="44" spans="1:9" x14ac:dyDescent="0.2">
      <c r="A44" s="29"/>
    </row>
  </sheetData>
  <mergeCells count="4">
    <mergeCell ref="B5:D5"/>
    <mergeCell ref="D7:F7"/>
    <mergeCell ref="G7:I7"/>
    <mergeCell ref="B1:D1"/>
  </mergeCells>
  <phoneticPr fontId="40"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I22"/>
  <sheetViews>
    <sheetView zoomScale="80" zoomScaleNormal="80" workbookViewId="0"/>
  </sheetViews>
  <sheetFormatPr defaultColWidth="9.28515625" defaultRowHeight="12.75" x14ac:dyDescent="0.2"/>
  <cols>
    <col min="1" max="1" width="12" style="22" customWidth="1"/>
    <col min="2" max="2" width="24.7109375" style="22" customWidth="1"/>
    <col min="3" max="3" width="43.42578125" style="22" customWidth="1"/>
    <col min="4" max="9" width="20.7109375" style="22" customWidth="1"/>
    <col min="10" max="16384" width="9.28515625" style="22"/>
  </cols>
  <sheetData>
    <row r="1" spans="2:9" ht="20.25" x14ac:dyDescent="0.3">
      <c r="B1" s="489" t="s">
        <v>138</v>
      </c>
      <c r="C1" s="489"/>
      <c r="D1" s="21"/>
      <c r="E1" s="21"/>
      <c r="F1" s="21"/>
      <c r="G1" s="21"/>
      <c r="H1" s="21"/>
      <c r="I1" s="21"/>
    </row>
    <row r="2" spans="2:9" ht="16.5" customHeight="1" x14ac:dyDescent="0.45">
      <c r="B2" s="52" t="str">
        <f>Tradingname</f>
        <v>APT PARMELIA PTY LTD</v>
      </c>
      <c r="C2" s="53"/>
      <c r="I2" s="47"/>
    </row>
    <row r="3" spans="2:9" ht="15" x14ac:dyDescent="0.25">
      <c r="B3" s="54" t="s">
        <v>239</v>
      </c>
      <c r="C3" s="55" t="str">
        <f>TEXT(Yearstart,"dd/mm/yyyy")&amp;" to "&amp;TEXT(Yearending,"dd/mm/yyyy")</f>
        <v>01/07/2022 to 30/06/2023</v>
      </c>
    </row>
    <row r="4" spans="2:9" ht="12.75" customHeight="1" x14ac:dyDescent="0.3">
      <c r="B4" s="20"/>
      <c r="D4" s="44"/>
      <c r="G4" s="44"/>
    </row>
    <row r="5" spans="2:9" ht="15.75" x14ac:dyDescent="0.2">
      <c r="B5" s="484" t="s">
        <v>185</v>
      </c>
      <c r="C5" s="484"/>
      <c r="D5" s="484"/>
    </row>
    <row r="6" spans="2:9" x14ac:dyDescent="0.2">
      <c r="B6" s="24"/>
      <c r="C6" s="25"/>
      <c r="D6" s="26"/>
      <c r="E6" s="26"/>
      <c r="F6" s="26"/>
      <c r="G6" s="26"/>
      <c r="H6" s="26"/>
      <c r="I6" s="26"/>
    </row>
    <row r="7" spans="2:9" ht="21" customHeight="1" x14ac:dyDescent="0.2">
      <c r="B7" s="98"/>
      <c r="C7" s="98"/>
      <c r="D7" s="485" t="s">
        <v>230</v>
      </c>
      <c r="E7" s="486"/>
      <c r="F7" s="487"/>
      <c r="G7" s="485" t="s">
        <v>231</v>
      </c>
      <c r="H7" s="486"/>
      <c r="I7" s="487"/>
    </row>
    <row r="8" spans="2:9" ht="51" customHeight="1" x14ac:dyDescent="0.2">
      <c r="B8" s="97" t="s">
        <v>222</v>
      </c>
      <c r="C8" s="98" t="s">
        <v>18</v>
      </c>
      <c r="D8" s="104" t="s">
        <v>56</v>
      </c>
      <c r="E8" s="104" t="s">
        <v>57</v>
      </c>
      <c r="F8" s="104" t="s">
        <v>24</v>
      </c>
      <c r="G8" s="104" t="s">
        <v>56</v>
      </c>
      <c r="H8" s="104" t="s">
        <v>57</v>
      </c>
      <c r="I8" s="104" t="s">
        <v>24</v>
      </c>
    </row>
    <row r="9" spans="2:9" ht="15.75" customHeight="1" x14ac:dyDescent="0.2">
      <c r="B9" s="97"/>
      <c r="C9" s="98"/>
      <c r="D9" s="106" t="s">
        <v>182</v>
      </c>
      <c r="E9" s="106" t="s">
        <v>182</v>
      </c>
      <c r="F9" s="106" t="s">
        <v>182</v>
      </c>
      <c r="G9" s="106" t="s">
        <v>182</v>
      </c>
      <c r="H9" s="106" t="s">
        <v>182</v>
      </c>
      <c r="I9" s="106" t="s">
        <v>182</v>
      </c>
    </row>
    <row r="10" spans="2:9" x14ac:dyDescent="0.2">
      <c r="B10" s="138"/>
      <c r="C10" s="331" t="s">
        <v>138</v>
      </c>
      <c r="D10" s="140"/>
      <c r="E10" s="140"/>
      <c r="F10" s="140"/>
      <c r="G10" s="140"/>
      <c r="H10" s="140"/>
      <c r="I10" s="141"/>
    </row>
    <row r="11" spans="2:9" x14ac:dyDescent="0.2">
      <c r="B11" s="388" t="s">
        <v>599</v>
      </c>
      <c r="C11" s="142" t="s">
        <v>174</v>
      </c>
      <c r="D11" s="282">
        <v>5102015.13</v>
      </c>
      <c r="E11" s="282">
        <v>0</v>
      </c>
      <c r="F11" s="281">
        <f t="shared" ref="F11:F20" si="0">SUM(D11:E11)</f>
        <v>5102015.13</v>
      </c>
      <c r="G11" s="282">
        <v>4337030.87</v>
      </c>
      <c r="H11" s="282">
        <v>0</v>
      </c>
      <c r="I11" s="281">
        <f t="shared" ref="I11:I20" si="1">SUM(G11:H11)</f>
        <v>4337030.87</v>
      </c>
    </row>
    <row r="12" spans="2:9" x14ac:dyDescent="0.2">
      <c r="B12" s="388" t="s">
        <v>375</v>
      </c>
      <c r="C12" s="142" t="s">
        <v>154</v>
      </c>
      <c r="D12" s="282">
        <v>978752.62</v>
      </c>
      <c r="E12" s="282">
        <v>0</v>
      </c>
      <c r="F12" s="281">
        <f t="shared" si="0"/>
        <v>978752.62</v>
      </c>
      <c r="G12" s="282">
        <v>396087.92</v>
      </c>
      <c r="H12" s="282">
        <v>0</v>
      </c>
      <c r="I12" s="281">
        <f t="shared" si="1"/>
        <v>396087.92</v>
      </c>
    </row>
    <row r="13" spans="2:9" x14ac:dyDescent="0.2">
      <c r="B13" s="388" t="s">
        <v>375</v>
      </c>
      <c r="C13" s="142" t="s">
        <v>79</v>
      </c>
      <c r="D13" s="282">
        <v>0</v>
      </c>
      <c r="E13" s="282">
        <v>0</v>
      </c>
      <c r="F13" s="281">
        <f t="shared" si="0"/>
        <v>0</v>
      </c>
      <c r="G13" s="282">
        <v>2541.6000000000004</v>
      </c>
      <c r="H13" s="282">
        <v>0</v>
      </c>
      <c r="I13" s="281">
        <f t="shared" si="1"/>
        <v>2541.6000000000004</v>
      </c>
    </row>
    <row r="14" spans="2:9" x14ac:dyDescent="0.2">
      <c r="B14" s="388" t="s">
        <v>375</v>
      </c>
      <c r="C14" s="142" t="s">
        <v>234</v>
      </c>
      <c r="D14" s="282">
        <v>0</v>
      </c>
      <c r="E14" s="282">
        <v>0</v>
      </c>
      <c r="F14" s="281">
        <f t="shared" si="0"/>
        <v>0</v>
      </c>
      <c r="G14" s="282">
        <v>0</v>
      </c>
      <c r="H14" s="282">
        <v>0</v>
      </c>
      <c r="I14" s="281">
        <f t="shared" si="1"/>
        <v>0</v>
      </c>
    </row>
    <row r="15" spans="2:9" ht="25.5" x14ac:dyDescent="0.2">
      <c r="B15" s="388" t="s">
        <v>375</v>
      </c>
      <c r="C15" s="145" t="s">
        <v>235</v>
      </c>
      <c r="D15" s="282">
        <v>0</v>
      </c>
      <c r="E15" s="282">
        <v>0</v>
      </c>
      <c r="F15" s="281">
        <f t="shared" si="0"/>
        <v>0</v>
      </c>
      <c r="G15" s="282">
        <v>0</v>
      </c>
      <c r="H15" s="282">
        <v>0</v>
      </c>
      <c r="I15" s="281">
        <f t="shared" si="1"/>
        <v>0</v>
      </c>
    </row>
    <row r="16" spans="2:9" x14ac:dyDescent="0.2">
      <c r="B16" s="388" t="s">
        <v>375</v>
      </c>
      <c r="C16" s="332" t="s">
        <v>481</v>
      </c>
      <c r="D16" s="282">
        <v>0</v>
      </c>
      <c r="E16" s="282">
        <v>0</v>
      </c>
      <c r="F16" s="281">
        <f>SUM(D16:E16)</f>
        <v>0</v>
      </c>
      <c r="G16" s="282">
        <v>0</v>
      </c>
      <c r="H16" s="282">
        <v>0</v>
      </c>
      <c r="I16" s="281">
        <f>SUM(G16:H16)</f>
        <v>0</v>
      </c>
    </row>
    <row r="17" spans="2:9" x14ac:dyDescent="0.2">
      <c r="B17" s="388" t="s">
        <v>375</v>
      </c>
      <c r="C17" s="332" t="s">
        <v>482</v>
      </c>
      <c r="D17" s="282">
        <v>0</v>
      </c>
      <c r="E17" s="282">
        <v>0</v>
      </c>
      <c r="F17" s="281">
        <f>SUM(D17:E17)</f>
        <v>0</v>
      </c>
      <c r="G17" s="282">
        <v>0</v>
      </c>
      <c r="H17" s="282">
        <v>0</v>
      </c>
      <c r="I17" s="281">
        <f>SUM(G17:H17)</f>
        <v>0</v>
      </c>
    </row>
    <row r="18" spans="2:9" x14ac:dyDescent="0.2">
      <c r="B18" s="388" t="s">
        <v>375</v>
      </c>
      <c r="C18" s="142" t="s">
        <v>80</v>
      </c>
      <c r="D18" s="282">
        <v>0</v>
      </c>
      <c r="E18" s="282">
        <v>0</v>
      </c>
      <c r="F18" s="281">
        <f t="shared" si="0"/>
        <v>0</v>
      </c>
      <c r="G18" s="282">
        <v>0</v>
      </c>
      <c r="H18" s="282">
        <v>0</v>
      </c>
      <c r="I18" s="281">
        <f t="shared" si="1"/>
        <v>0</v>
      </c>
    </row>
    <row r="19" spans="2:9" x14ac:dyDescent="0.2">
      <c r="B19" s="388" t="s">
        <v>375</v>
      </c>
      <c r="C19" s="142" t="s">
        <v>81</v>
      </c>
      <c r="D19" s="282">
        <v>3220.81</v>
      </c>
      <c r="E19" s="282">
        <v>0</v>
      </c>
      <c r="F19" s="281">
        <f t="shared" si="0"/>
        <v>3220.81</v>
      </c>
      <c r="G19" s="282">
        <v>1072.6400000000001</v>
      </c>
      <c r="H19" s="282">
        <v>0</v>
      </c>
      <c r="I19" s="281">
        <f t="shared" si="1"/>
        <v>1072.6400000000001</v>
      </c>
    </row>
    <row r="20" spans="2:9" x14ac:dyDescent="0.2">
      <c r="B20" s="388" t="s">
        <v>375</v>
      </c>
      <c r="C20" s="332" t="s">
        <v>483</v>
      </c>
      <c r="D20" s="282">
        <v>272269.51</v>
      </c>
      <c r="E20" s="282">
        <v>0</v>
      </c>
      <c r="F20" s="281">
        <f t="shared" si="0"/>
        <v>272269.51</v>
      </c>
      <c r="G20" s="282">
        <v>526526.77999999991</v>
      </c>
      <c r="H20" s="282">
        <v>0</v>
      </c>
      <c r="I20" s="281">
        <f t="shared" si="1"/>
        <v>526526.77999999991</v>
      </c>
    </row>
    <row r="21" spans="2:9" x14ac:dyDescent="0.2">
      <c r="B21" s="280"/>
      <c r="C21" s="333" t="s">
        <v>128</v>
      </c>
      <c r="D21" s="283">
        <f t="shared" ref="D21:I21" si="2">SUM(D11:D20)</f>
        <v>6356258.0699999994</v>
      </c>
      <c r="E21" s="283">
        <f t="shared" si="2"/>
        <v>0</v>
      </c>
      <c r="F21" s="283">
        <f t="shared" si="2"/>
        <v>6356258.0699999994</v>
      </c>
      <c r="G21" s="283">
        <f t="shared" si="2"/>
        <v>5263259.8099999996</v>
      </c>
      <c r="H21" s="283">
        <f t="shared" si="2"/>
        <v>0</v>
      </c>
      <c r="I21" s="283">
        <f t="shared" si="2"/>
        <v>5263259.8099999996</v>
      </c>
    </row>
    <row r="22" spans="2:9" x14ac:dyDescent="0.2">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27"/>
  <sheetViews>
    <sheetView zoomScale="80" zoomScaleNormal="80" workbookViewId="0"/>
  </sheetViews>
  <sheetFormatPr defaultColWidth="9.28515625" defaultRowHeight="12.75" x14ac:dyDescent="0.2"/>
  <cols>
    <col min="1" max="1" width="12" style="22" customWidth="1"/>
    <col min="2" max="2" width="37.5703125" style="22" customWidth="1"/>
    <col min="3" max="3" width="42.7109375" style="22" customWidth="1"/>
    <col min="4" max="5" width="27.28515625" style="22" customWidth="1"/>
    <col min="6" max="6" width="5.7109375" style="22" customWidth="1"/>
    <col min="7" max="7" width="6.7109375" style="22" customWidth="1"/>
    <col min="8" max="10" width="19.7109375" style="22" customWidth="1"/>
    <col min="11" max="11" width="18.28515625" style="22" customWidth="1"/>
    <col min="12" max="16384" width="9.28515625" style="22"/>
  </cols>
  <sheetData>
    <row r="1" spans="2:10" ht="20.25" x14ac:dyDescent="0.3">
      <c r="B1" s="23" t="s">
        <v>195</v>
      </c>
      <c r="C1" s="21"/>
      <c r="D1" s="21"/>
      <c r="E1" s="21"/>
      <c r="F1" s="21"/>
      <c r="G1" s="21"/>
      <c r="H1" s="21"/>
      <c r="I1" s="21"/>
      <c r="J1" s="21"/>
    </row>
    <row r="2" spans="2:10" ht="15.75" customHeight="1" x14ac:dyDescent="0.25">
      <c r="B2" s="52" t="str">
        <f>Tradingname</f>
        <v>APT PARMELIA PTY LTD</v>
      </c>
      <c r="C2" s="53"/>
    </row>
    <row r="3" spans="2:10" ht="18.75" customHeight="1" x14ac:dyDescent="0.45">
      <c r="B3" s="54" t="s">
        <v>239</v>
      </c>
      <c r="C3" s="55" t="str">
        <f>TEXT(Yearstart,"dd/mm/yyyy")&amp;" to "&amp;TEXT(Yearending,"dd/mm/yyyy")</f>
        <v>01/07/2022 to 30/06/2023</v>
      </c>
      <c r="F3" s="47"/>
    </row>
    <row r="4" spans="2:10" ht="20.25" x14ac:dyDescent="0.3">
      <c r="B4" s="20"/>
    </row>
    <row r="5" spans="2:10" ht="15.75" x14ac:dyDescent="0.25">
      <c r="B5" s="32" t="s">
        <v>186</v>
      </c>
    </row>
    <row r="6" spans="2:10" x14ac:dyDescent="0.2">
      <c r="B6" s="24"/>
      <c r="C6" s="27"/>
      <c r="D6" s="27"/>
      <c r="E6" s="27"/>
      <c r="F6" s="27"/>
      <c r="G6" s="28"/>
      <c r="H6" s="33"/>
      <c r="I6" s="29"/>
      <c r="J6" s="29"/>
    </row>
    <row r="7" spans="2:10" ht="39" customHeight="1" x14ac:dyDescent="0.2">
      <c r="B7" s="109" t="s">
        <v>18</v>
      </c>
      <c r="C7" s="104" t="s">
        <v>56</v>
      </c>
      <c r="D7" s="104" t="s">
        <v>57</v>
      </c>
      <c r="E7" s="104" t="s">
        <v>24</v>
      </c>
    </row>
    <row r="8" spans="2:10" ht="13.5" customHeight="1" x14ac:dyDescent="0.2">
      <c r="B8" s="97"/>
      <c r="C8" s="106" t="s">
        <v>182</v>
      </c>
      <c r="D8" s="106" t="s">
        <v>182</v>
      </c>
      <c r="E8" s="106" t="s">
        <v>182</v>
      </c>
    </row>
    <row r="9" spans="2:10" ht="13.5" customHeight="1" x14ac:dyDescent="0.2">
      <c r="B9" s="263" t="s">
        <v>604</v>
      </c>
      <c r="C9" s="293">
        <v>0</v>
      </c>
      <c r="D9" s="293">
        <v>0</v>
      </c>
      <c r="E9" s="294">
        <f t="shared" ref="E9:E14" si="0">SUM(C9:D9)</f>
        <v>0</v>
      </c>
    </row>
    <row r="10" spans="2:10" ht="13.5" customHeight="1" x14ac:dyDescent="0.2">
      <c r="B10" s="263"/>
      <c r="C10" s="293"/>
      <c r="D10" s="293"/>
      <c r="E10" s="294">
        <f t="shared" si="0"/>
        <v>0</v>
      </c>
    </row>
    <row r="11" spans="2:10" ht="13.5" customHeight="1" x14ac:dyDescent="0.2">
      <c r="B11" s="263"/>
      <c r="C11" s="293"/>
      <c r="D11" s="293"/>
      <c r="E11" s="294">
        <f t="shared" si="0"/>
        <v>0</v>
      </c>
    </row>
    <row r="12" spans="2:10" ht="13.5" customHeight="1" x14ac:dyDescent="0.2">
      <c r="B12" s="263"/>
      <c r="C12" s="293"/>
      <c r="D12" s="293"/>
      <c r="E12" s="294">
        <f t="shared" si="0"/>
        <v>0</v>
      </c>
    </row>
    <row r="13" spans="2:10" ht="13.5" customHeight="1" x14ac:dyDescent="0.2">
      <c r="B13" s="263"/>
      <c r="C13" s="293"/>
      <c r="D13" s="293"/>
      <c r="E13" s="294">
        <f t="shared" si="0"/>
        <v>0</v>
      </c>
    </row>
    <row r="14" spans="2:10" ht="13.5" customHeight="1" x14ac:dyDescent="0.2">
      <c r="B14" s="263"/>
      <c r="C14" s="293"/>
      <c r="D14" s="293"/>
      <c r="E14" s="294">
        <f t="shared" si="0"/>
        <v>0</v>
      </c>
    </row>
    <row r="15" spans="2:10" x14ac:dyDescent="0.2">
      <c r="B15" s="108" t="s">
        <v>24</v>
      </c>
      <c r="C15" s="283">
        <f>SUM(C9:C14)</f>
        <v>0</v>
      </c>
      <c r="D15" s="283">
        <f>SUM(D9:D14)</f>
        <v>0</v>
      </c>
      <c r="E15" s="283">
        <f>SUM(E9:E14)</f>
        <v>0</v>
      </c>
    </row>
    <row r="17" spans="2:6" ht="15.75" x14ac:dyDescent="0.25">
      <c r="B17" s="32" t="s">
        <v>187</v>
      </c>
    </row>
    <row r="18" spans="2:6" ht="19.5" customHeight="1" x14ac:dyDescent="0.2">
      <c r="B18" s="24"/>
      <c r="C18" s="27"/>
      <c r="D18" s="27"/>
      <c r="E18" s="27"/>
      <c r="F18" s="27"/>
    </row>
    <row r="19" spans="2:6" ht="24.75" customHeight="1" x14ac:dyDescent="0.2">
      <c r="B19" s="97" t="s">
        <v>134</v>
      </c>
      <c r="C19" s="110" t="s">
        <v>18</v>
      </c>
      <c r="D19" s="104" t="s">
        <v>24</v>
      </c>
    </row>
    <row r="20" spans="2:6" x14ac:dyDescent="0.2">
      <c r="B20" s="97"/>
      <c r="C20" s="106"/>
      <c r="D20" s="106" t="s">
        <v>182</v>
      </c>
    </row>
    <row r="21" spans="2:6" x14ac:dyDescent="0.2">
      <c r="B21" s="263"/>
      <c r="C21" s="265"/>
      <c r="D21" s="292"/>
    </row>
    <row r="22" spans="2:6" x14ac:dyDescent="0.2">
      <c r="B22" s="263"/>
      <c r="C22" s="265"/>
      <c r="D22" s="292"/>
    </row>
    <row r="23" spans="2:6" x14ac:dyDescent="0.2">
      <c r="B23" s="263"/>
      <c r="C23" s="265"/>
      <c r="D23" s="292"/>
    </row>
    <row r="24" spans="2:6" x14ac:dyDescent="0.2">
      <c r="B24" s="263"/>
      <c r="C24" s="265"/>
      <c r="D24" s="292"/>
    </row>
    <row r="25" spans="2:6" x14ac:dyDescent="0.2">
      <c r="B25" s="263"/>
      <c r="C25" s="265"/>
      <c r="D25" s="292"/>
    </row>
    <row r="26" spans="2:6" x14ac:dyDescent="0.2">
      <c r="B26" s="263"/>
      <c r="C26" s="265"/>
      <c r="D26" s="292"/>
    </row>
    <row r="27" spans="2:6" x14ac:dyDescent="0.2">
      <c r="B27" s="490" t="s">
        <v>133</v>
      </c>
      <c r="C27" s="491"/>
      <c r="D27" s="283">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28515625" defaultRowHeight="12.75" x14ac:dyDescent="0.2"/>
  <cols>
    <col min="1" max="1" width="12.42578125" style="34" customWidth="1"/>
    <col min="2" max="2" width="18.5703125" style="34" customWidth="1"/>
    <col min="3" max="3" width="42.28515625" style="34" customWidth="1"/>
    <col min="4" max="4" width="26.7109375" style="34" customWidth="1"/>
    <col min="5" max="5" width="22.5703125" style="34" customWidth="1"/>
    <col min="6" max="6" width="20.5703125" style="34" customWidth="1"/>
    <col min="7" max="8" width="22.5703125" style="34" customWidth="1"/>
    <col min="9" max="9" width="9.42578125" style="34" customWidth="1"/>
    <col min="10" max="10" width="25.28515625" style="34" customWidth="1"/>
    <col min="11" max="16384" width="9.28515625" style="34"/>
  </cols>
  <sheetData>
    <row r="1" spans="2:8" ht="20.25" x14ac:dyDescent="0.3">
      <c r="B1" s="492" t="s">
        <v>190</v>
      </c>
      <c r="C1" s="492"/>
      <c r="D1" s="21"/>
      <c r="E1" s="21"/>
      <c r="F1" s="21"/>
      <c r="G1" s="21"/>
      <c r="H1" s="21"/>
    </row>
    <row r="2" spans="2:8" ht="17.25" customHeight="1" x14ac:dyDescent="0.3">
      <c r="B2" s="52" t="str">
        <f>Tradingname</f>
        <v>APT PARMELIA PTY LTD</v>
      </c>
      <c r="C2" s="53"/>
      <c r="D2" s="35"/>
      <c r="E2" s="493" t="s">
        <v>484</v>
      </c>
      <c r="F2" s="493"/>
      <c r="G2" s="493"/>
      <c r="H2" s="35"/>
    </row>
    <row r="3" spans="2:8" ht="17.25" customHeight="1" x14ac:dyDescent="0.25">
      <c r="B3" s="54" t="s">
        <v>239</v>
      </c>
      <c r="C3" s="55" t="str">
        <f>TEXT(Yearstart,"dd/mm/yyyy")&amp;" to "&amp;TEXT(Yearending,"dd/mm/yyyy")</f>
        <v>01/07/2022 to 30/06/2023</v>
      </c>
      <c r="E3" s="493"/>
      <c r="F3" s="493"/>
      <c r="G3" s="493"/>
    </row>
    <row r="4" spans="2:8" ht="14.25" customHeight="1" x14ac:dyDescent="0.3">
      <c r="B4" s="20"/>
      <c r="E4" s="493"/>
      <c r="F4" s="493"/>
      <c r="G4" s="493"/>
    </row>
    <row r="5" spans="2:8" ht="15.75" x14ac:dyDescent="0.25">
      <c r="B5" s="38" t="s">
        <v>191</v>
      </c>
      <c r="C5" s="36"/>
      <c r="D5" s="36"/>
      <c r="E5" s="36"/>
      <c r="F5" s="37"/>
      <c r="G5" s="36"/>
      <c r="H5" s="36"/>
    </row>
    <row r="6" spans="2:8" ht="15.75" x14ac:dyDescent="0.25">
      <c r="B6" s="38"/>
      <c r="C6" s="36"/>
      <c r="D6" s="36"/>
      <c r="E6" s="36"/>
      <c r="F6" s="37"/>
      <c r="G6" s="36"/>
      <c r="H6" s="36"/>
    </row>
    <row r="7" spans="2:8" ht="40.5" customHeight="1" x14ac:dyDescent="0.2">
      <c r="B7" s="111" t="s">
        <v>222</v>
      </c>
      <c r="C7" s="111" t="s">
        <v>188</v>
      </c>
      <c r="D7" s="112" t="s">
        <v>217</v>
      </c>
      <c r="E7" s="112" t="s">
        <v>219</v>
      </c>
      <c r="F7" s="112" t="s">
        <v>68</v>
      </c>
      <c r="G7" s="112" t="s">
        <v>88</v>
      </c>
      <c r="H7" s="112" t="s">
        <v>89</v>
      </c>
    </row>
    <row r="8" spans="2:8" x14ac:dyDescent="0.2">
      <c r="B8" s="113"/>
      <c r="C8" s="111" t="s">
        <v>189</v>
      </c>
      <c r="D8" s="114" t="s">
        <v>182</v>
      </c>
      <c r="E8" s="114" t="s">
        <v>182</v>
      </c>
      <c r="F8" s="114"/>
      <c r="G8" s="114" t="s">
        <v>182</v>
      </c>
      <c r="H8" s="114" t="s">
        <v>182</v>
      </c>
    </row>
    <row r="9" spans="2:8" x14ac:dyDescent="0.2">
      <c r="B9" s="146"/>
      <c r="C9" s="146"/>
      <c r="D9" s="295"/>
      <c r="E9" s="295"/>
      <c r="F9" s="115"/>
      <c r="G9" s="281">
        <f t="shared" ref="G9:G35" si="0">D9*F9</f>
        <v>0</v>
      </c>
      <c r="H9" s="281">
        <f>E9*F9</f>
        <v>0</v>
      </c>
    </row>
    <row r="10" spans="2:8" x14ac:dyDescent="0.2">
      <c r="B10" s="146"/>
      <c r="C10" s="146"/>
      <c r="D10" s="295"/>
      <c r="E10" s="295"/>
      <c r="F10" s="115"/>
      <c r="G10" s="281">
        <f t="shared" si="0"/>
        <v>0</v>
      </c>
      <c r="H10" s="281">
        <f t="shared" ref="H10:H35" si="1">E10*F10</f>
        <v>0</v>
      </c>
    </row>
    <row r="11" spans="2:8" x14ac:dyDescent="0.2">
      <c r="B11" s="146"/>
      <c r="C11" s="146"/>
      <c r="D11" s="295"/>
      <c r="E11" s="295"/>
      <c r="F11" s="115"/>
      <c r="G11" s="281">
        <f t="shared" si="0"/>
        <v>0</v>
      </c>
      <c r="H11" s="281">
        <f t="shared" si="1"/>
        <v>0</v>
      </c>
    </row>
    <row r="12" spans="2:8" x14ac:dyDescent="0.2">
      <c r="B12" s="146"/>
      <c r="C12" s="146"/>
      <c r="D12" s="295"/>
      <c r="E12" s="295"/>
      <c r="F12" s="115"/>
      <c r="G12" s="281">
        <f t="shared" si="0"/>
        <v>0</v>
      </c>
      <c r="H12" s="281">
        <f t="shared" si="1"/>
        <v>0</v>
      </c>
    </row>
    <row r="13" spans="2:8" x14ac:dyDescent="0.2">
      <c r="B13" s="146"/>
      <c r="C13" s="146"/>
      <c r="D13" s="295"/>
      <c r="E13" s="295"/>
      <c r="F13" s="115"/>
      <c r="G13" s="281">
        <f t="shared" si="0"/>
        <v>0</v>
      </c>
      <c r="H13" s="281">
        <f t="shared" si="1"/>
        <v>0</v>
      </c>
    </row>
    <row r="14" spans="2:8" x14ac:dyDescent="0.2">
      <c r="B14" s="146"/>
      <c r="C14" s="146"/>
      <c r="D14" s="295"/>
      <c r="E14" s="295"/>
      <c r="F14" s="115"/>
      <c r="G14" s="281">
        <f t="shared" si="0"/>
        <v>0</v>
      </c>
      <c r="H14" s="281">
        <f t="shared" si="1"/>
        <v>0</v>
      </c>
    </row>
    <row r="15" spans="2:8" x14ac:dyDescent="0.2">
      <c r="B15" s="146"/>
      <c r="C15" s="146"/>
      <c r="D15" s="295"/>
      <c r="E15" s="295"/>
      <c r="F15" s="115"/>
      <c r="G15" s="281">
        <f t="shared" si="0"/>
        <v>0</v>
      </c>
      <c r="H15" s="281">
        <f t="shared" si="1"/>
        <v>0</v>
      </c>
    </row>
    <row r="16" spans="2:8" x14ac:dyDescent="0.2">
      <c r="B16" s="146"/>
      <c r="C16" s="146"/>
      <c r="D16" s="295"/>
      <c r="E16" s="295"/>
      <c r="F16" s="115"/>
      <c r="G16" s="281">
        <f t="shared" si="0"/>
        <v>0</v>
      </c>
      <c r="H16" s="281">
        <f t="shared" si="1"/>
        <v>0</v>
      </c>
    </row>
    <row r="17" spans="2:8" x14ac:dyDescent="0.2">
      <c r="B17" s="146"/>
      <c r="C17" s="146"/>
      <c r="D17" s="295"/>
      <c r="E17" s="295"/>
      <c r="F17" s="115"/>
      <c r="G17" s="281">
        <f t="shared" si="0"/>
        <v>0</v>
      </c>
      <c r="H17" s="281">
        <f t="shared" si="1"/>
        <v>0</v>
      </c>
    </row>
    <row r="18" spans="2:8" x14ac:dyDescent="0.2">
      <c r="B18" s="146"/>
      <c r="C18" s="146"/>
      <c r="D18" s="295"/>
      <c r="E18" s="295"/>
      <c r="F18" s="115"/>
      <c r="G18" s="281">
        <f t="shared" si="0"/>
        <v>0</v>
      </c>
      <c r="H18" s="281">
        <f t="shared" si="1"/>
        <v>0</v>
      </c>
    </row>
    <row r="19" spans="2:8" x14ac:dyDescent="0.2">
      <c r="B19" s="146"/>
      <c r="C19" s="146"/>
      <c r="D19" s="295"/>
      <c r="E19" s="295"/>
      <c r="F19" s="115"/>
      <c r="G19" s="281">
        <f t="shared" si="0"/>
        <v>0</v>
      </c>
      <c r="H19" s="281">
        <f t="shared" si="1"/>
        <v>0</v>
      </c>
    </row>
    <row r="20" spans="2:8" x14ac:dyDescent="0.2">
      <c r="B20" s="146"/>
      <c r="C20" s="146"/>
      <c r="D20" s="295"/>
      <c r="E20" s="295"/>
      <c r="F20" s="115"/>
      <c r="G20" s="281">
        <f t="shared" si="0"/>
        <v>0</v>
      </c>
      <c r="H20" s="281">
        <f t="shared" si="1"/>
        <v>0</v>
      </c>
    </row>
    <row r="21" spans="2:8" x14ac:dyDescent="0.2">
      <c r="B21" s="146"/>
      <c r="C21" s="146"/>
      <c r="D21" s="295"/>
      <c r="E21" s="295"/>
      <c r="F21" s="115"/>
      <c r="G21" s="281">
        <f t="shared" si="0"/>
        <v>0</v>
      </c>
      <c r="H21" s="281">
        <f t="shared" si="1"/>
        <v>0</v>
      </c>
    </row>
    <row r="22" spans="2:8" x14ac:dyDescent="0.2">
      <c r="B22" s="146"/>
      <c r="C22" s="146"/>
      <c r="D22" s="295"/>
      <c r="E22" s="295"/>
      <c r="F22" s="115"/>
      <c r="G22" s="281">
        <f t="shared" si="0"/>
        <v>0</v>
      </c>
      <c r="H22" s="281">
        <f t="shared" si="1"/>
        <v>0</v>
      </c>
    </row>
    <row r="23" spans="2:8" x14ac:dyDescent="0.2">
      <c r="B23" s="146"/>
      <c r="C23" s="146"/>
      <c r="D23" s="295"/>
      <c r="E23" s="295"/>
      <c r="F23" s="115"/>
      <c r="G23" s="281">
        <f t="shared" si="0"/>
        <v>0</v>
      </c>
      <c r="H23" s="281">
        <f t="shared" si="1"/>
        <v>0</v>
      </c>
    </row>
    <row r="24" spans="2:8" x14ac:dyDescent="0.2">
      <c r="B24" s="146"/>
      <c r="C24" s="146"/>
      <c r="D24" s="295"/>
      <c r="E24" s="295"/>
      <c r="F24" s="115"/>
      <c r="G24" s="281">
        <f t="shared" si="0"/>
        <v>0</v>
      </c>
      <c r="H24" s="281">
        <f t="shared" si="1"/>
        <v>0</v>
      </c>
    </row>
    <row r="25" spans="2:8" x14ac:dyDescent="0.2">
      <c r="B25" s="146"/>
      <c r="C25" s="146"/>
      <c r="D25" s="295"/>
      <c r="E25" s="295"/>
      <c r="F25" s="115"/>
      <c r="G25" s="281">
        <f t="shared" si="0"/>
        <v>0</v>
      </c>
      <c r="H25" s="281">
        <f t="shared" si="1"/>
        <v>0</v>
      </c>
    </row>
    <row r="26" spans="2:8" x14ac:dyDescent="0.2">
      <c r="B26" s="146"/>
      <c r="C26" s="146"/>
      <c r="D26" s="295"/>
      <c r="E26" s="295"/>
      <c r="F26" s="115"/>
      <c r="G26" s="281">
        <f t="shared" si="0"/>
        <v>0</v>
      </c>
      <c r="H26" s="281">
        <f t="shared" si="1"/>
        <v>0</v>
      </c>
    </row>
    <row r="27" spans="2:8" x14ac:dyDescent="0.2">
      <c r="B27" s="146"/>
      <c r="C27" s="146"/>
      <c r="D27" s="295"/>
      <c r="E27" s="295"/>
      <c r="F27" s="115"/>
      <c r="G27" s="281">
        <f t="shared" si="0"/>
        <v>0</v>
      </c>
      <c r="H27" s="281">
        <f t="shared" si="1"/>
        <v>0</v>
      </c>
    </row>
    <row r="28" spans="2:8" x14ac:dyDescent="0.2">
      <c r="B28" s="146"/>
      <c r="C28" s="146"/>
      <c r="D28" s="295"/>
      <c r="E28" s="295"/>
      <c r="F28" s="115"/>
      <c r="G28" s="281">
        <f t="shared" si="0"/>
        <v>0</v>
      </c>
      <c r="H28" s="281">
        <f t="shared" si="1"/>
        <v>0</v>
      </c>
    </row>
    <row r="29" spans="2:8" x14ac:dyDescent="0.2">
      <c r="B29" s="146"/>
      <c r="C29" s="146"/>
      <c r="D29" s="295"/>
      <c r="E29" s="295"/>
      <c r="F29" s="115"/>
      <c r="G29" s="281">
        <f t="shared" si="0"/>
        <v>0</v>
      </c>
      <c r="H29" s="281">
        <f t="shared" si="1"/>
        <v>0</v>
      </c>
    </row>
    <row r="30" spans="2:8" x14ac:dyDescent="0.2">
      <c r="B30" s="146"/>
      <c r="C30" s="146"/>
      <c r="D30" s="295"/>
      <c r="E30" s="295"/>
      <c r="F30" s="115"/>
      <c r="G30" s="281">
        <f t="shared" si="0"/>
        <v>0</v>
      </c>
      <c r="H30" s="281">
        <f t="shared" si="1"/>
        <v>0</v>
      </c>
    </row>
    <row r="31" spans="2:8" x14ac:dyDescent="0.2">
      <c r="B31" s="146"/>
      <c r="C31" s="146"/>
      <c r="D31" s="295"/>
      <c r="E31" s="295"/>
      <c r="F31" s="115"/>
      <c r="G31" s="281">
        <f t="shared" si="0"/>
        <v>0</v>
      </c>
      <c r="H31" s="281">
        <f t="shared" si="1"/>
        <v>0</v>
      </c>
    </row>
    <row r="32" spans="2:8" x14ac:dyDescent="0.2">
      <c r="B32" s="146"/>
      <c r="C32" s="146"/>
      <c r="D32" s="295"/>
      <c r="E32" s="295"/>
      <c r="F32" s="115"/>
      <c r="G32" s="281">
        <f t="shared" si="0"/>
        <v>0</v>
      </c>
      <c r="H32" s="281">
        <f t="shared" si="1"/>
        <v>0</v>
      </c>
    </row>
    <row r="33" spans="2:8" x14ac:dyDescent="0.2">
      <c r="B33" s="146"/>
      <c r="C33" s="146"/>
      <c r="D33" s="295"/>
      <c r="E33" s="295"/>
      <c r="F33" s="115"/>
      <c r="G33" s="281">
        <f t="shared" si="0"/>
        <v>0</v>
      </c>
      <c r="H33" s="281">
        <f t="shared" si="1"/>
        <v>0</v>
      </c>
    </row>
    <row r="34" spans="2:8" x14ac:dyDescent="0.2">
      <c r="B34" s="146"/>
      <c r="C34" s="146"/>
      <c r="D34" s="295"/>
      <c r="E34" s="295"/>
      <c r="F34" s="115"/>
      <c r="G34" s="281">
        <f t="shared" si="0"/>
        <v>0</v>
      </c>
      <c r="H34" s="281">
        <f t="shared" si="1"/>
        <v>0</v>
      </c>
    </row>
    <row r="35" spans="2:8" x14ac:dyDescent="0.2">
      <c r="B35" s="146"/>
      <c r="C35" s="146"/>
      <c r="D35" s="295"/>
      <c r="E35" s="295"/>
      <c r="F35" s="115"/>
      <c r="G35" s="281">
        <f t="shared" si="0"/>
        <v>0</v>
      </c>
      <c r="H35" s="281">
        <f t="shared" si="1"/>
        <v>0</v>
      </c>
    </row>
    <row r="36" spans="2:8" x14ac:dyDescent="0.2">
      <c r="B36" s="42"/>
      <c r="C36" s="108" t="s">
        <v>24</v>
      </c>
      <c r="D36" s="281">
        <f>SUM(D9:D35)</f>
        <v>0</v>
      </c>
      <c r="E36" s="281">
        <f>SUM(E9:E35)</f>
        <v>0</v>
      </c>
      <c r="F36" s="221"/>
      <c r="G36" s="281">
        <f>SUM(G9:G35)</f>
        <v>0</v>
      </c>
      <c r="H36" s="281">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36"/>
  <sheetViews>
    <sheetView zoomScale="80" zoomScaleNormal="80" workbookViewId="0"/>
  </sheetViews>
  <sheetFormatPr defaultColWidth="9.28515625" defaultRowHeight="12.75" x14ac:dyDescent="0.2"/>
  <cols>
    <col min="1" max="1" width="12" style="34" customWidth="1"/>
    <col min="2" max="2" width="21" style="34" customWidth="1"/>
    <col min="3" max="3" width="48.42578125" style="34" bestFit="1" customWidth="1"/>
    <col min="4" max="4" width="26.71093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28515625" style="34" customWidth="1"/>
    <col min="12" max="16384" width="9.28515625" style="34"/>
  </cols>
  <sheetData>
    <row r="1" spans="2:9" ht="20.25" x14ac:dyDescent="0.3">
      <c r="B1" s="492" t="s">
        <v>155</v>
      </c>
      <c r="C1" s="492"/>
      <c r="D1" s="21"/>
      <c r="E1" s="21"/>
      <c r="F1" s="21"/>
      <c r="G1" s="21"/>
      <c r="H1" s="21"/>
      <c r="I1" s="21"/>
    </row>
    <row r="2" spans="2:9" ht="16.5" customHeight="1" x14ac:dyDescent="0.3">
      <c r="B2" s="52" t="str">
        <f>Tradingname</f>
        <v>APT PARMELIA PTY LTD</v>
      </c>
      <c r="C2" s="53"/>
      <c r="D2" s="35"/>
      <c r="E2" s="493" t="s">
        <v>484</v>
      </c>
      <c r="F2" s="493"/>
      <c r="G2" s="493"/>
      <c r="H2" s="35"/>
      <c r="I2" s="35"/>
    </row>
    <row r="3" spans="2:9" ht="15" x14ac:dyDescent="0.25">
      <c r="B3" s="54" t="s">
        <v>239</v>
      </c>
      <c r="C3" s="55" t="str">
        <f>TEXT(Yearstart,"dd/mm/yyyy")&amp;" to "&amp;TEXT(Yearending,"dd/mm/yyyy")</f>
        <v>01/07/2022 to 30/06/2023</v>
      </c>
      <c r="E3" s="493"/>
      <c r="F3" s="493"/>
      <c r="G3" s="493"/>
    </row>
    <row r="4" spans="2:9" ht="20.25" x14ac:dyDescent="0.3">
      <c r="B4" s="20"/>
      <c r="E4" s="493"/>
      <c r="F4" s="493"/>
      <c r="G4" s="493"/>
    </row>
    <row r="5" spans="2:9" ht="15.75" x14ac:dyDescent="0.25">
      <c r="B5" s="38" t="s">
        <v>192</v>
      </c>
      <c r="C5" s="36"/>
      <c r="D5" s="36"/>
      <c r="E5" s="36"/>
      <c r="F5" s="36"/>
      <c r="G5" s="37"/>
      <c r="H5" s="36"/>
      <c r="I5" s="36"/>
    </row>
    <row r="6" spans="2:9" ht="15.75" x14ac:dyDescent="0.25">
      <c r="B6" s="38"/>
      <c r="C6" s="36"/>
      <c r="D6" s="36"/>
      <c r="E6" s="36"/>
      <c r="F6" s="36"/>
      <c r="G6" s="37"/>
      <c r="H6" s="36"/>
      <c r="I6" s="36"/>
    </row>
    <row r="7" spans="2:9" ht="40.5" customHeight="1" x14ac:dyDescent="0.2">
      <c r="B7" s="111" t="s">
        <v>222</v>
      </c>
      <c r="C7" s="111" t="s">
        <v>18</v>
      </c>
      <c r="D7" s="116" t="s">
        <v>69</v>
      </c>
      <c r="E7" s="112" t="s">
        <v>218</v>
      </c>
      <c r="F7" s="112" t="s">
        <v>220</v>
      </c>
      <c r="G7" s="112" t="s">
        <v>68</v>
      </c>
      <c r="H7" s="112" t="s">
        <v>88</v>
      </c>
      <c r="I7" s="112" t="s">
        <v>89</v>
      </c>
    </row>
    <row r="8" spans="2:9" x14ac:dyDescent="0.2">
      <c r="B8" s="113"/>
      <c r="C8" s="113" t="s">
        <v>193</v>
      </c>
      <c r="D8" s="117"/>
      <c r="E8" s="114" t="s">
        <v>182</v>
      </c>
      <c r="F8" s="114" t="s">
        <v>182</v>
      </c>
      <c r="G8" s="114"/>
      <c r="H8" s="114" t="s">
        <v>182</v>
      </c>
      <c r="I8" s="114" t="s">
        <v>182</v>
      </c>
    </row>
    <row r="9" spans="2:9" x14ac:dyDescent="0.2">
      <c r="B9" s="146"/>
      <c r="C9" s="144" t="s">
        <v>53</v>
      </c>
      <c r="D9" s="261"/>
      <c r="E9" s="296"/>
      <c r="F9" s="296"/>
      <c r="G9" s="299"/>
      <c r="H9" s="298">
        <f>E9*G9</f>
        <v>0</v>
      </c>
      <c r="I9" s="298">
        <f>F9*G9</f>
        <v>0</v>
      </c>
    </row>
    <row r="10" spans="2:9" x14ac:dyDescent="0.2">
      <c r="B10" s="146"/>
      <c r="C10" s="144" t="s">
        <v>62</v>
      </c>
      <c r="D10" s="261"/>
      <c r="E10" s="296"/>
      <c r="F10" s="296"/>
      <c r="G10" s="299"/>
      <c r="H10" s="298">
        <f t="shared" ref="H10:H35" si="0">E10*G10</f>
        <v>0</v>
      </c>
      <c r="I10" s="298">
        <f t="shared" ref="I10:I35" si="1">F10*G10</f>
        <v>0</v>
      </c>
    </row>
    <row r="11" spans="2:9" x14ac:dyDescent="0.2">
      <c r="B11" s="146"/>
      <c r="C11" s="144" t="s">
        <v>479</v>
      </c>
      <c r="D11" s="261"/>
      <c r="E11" s="296"/>
      <c r="F11" s="296"/>
      <c r="G11" s="299"/>
      <c r="H11" s="298">
        <f t="shared" si="0"/>
        <v>0</v>
      </c>
      <c r="I11" s="298">
        <f t="shared" si="1"/>
        <v>0</v>
      </c>
    </row>
    <row r="12" spans="2:9" x14ac:dyDescent="0.2">
      <c r="B12" s="388" t="s">
        <v>601</v>
      </c>
      <c r="C12" s="144" t="s">
        <v>54</v>
      </c>
      <c r="D12" s="261"/>
      <c r="E12" s="296">
        <v>-41363580.686000004</v>
      </c>
      <c r="F12" s="296"/>
      <c r="G12" s="299"/>
      <c r="H12" s="298">
        <f t="shared" si="0"/>
        <v>0</v>
      </c>
      <c r="I12" s="298">
        <f t="shared" si="1"/>
        <v>0</v>
      </c>
    </row>
    <row r="13" spans="2:9" x14ac:dyDescent="0.2">
      <c r="B13" s="146"/>
      <c r="C13" s="144" t="s">
        <v>63</v>
      </c>
      <c r="D13" s="261"/>
      <c r="E13" s="296"/>
      <c r="F13" s="296"/>
      <c r="G13" s="299"/>
      <c r="H13" s="298">
        <f t="shared" si="0"/>
        <v>0</v>
      </c>
      <c r="I13" s="298">
        <f t="shared" si="1"/>
        <v>0</v>
      </c>
    </row>
    <row r="14" spans="2:9" x14ac:dyDescent="0.2">
      <c r="B14" s="146"/>
      <c r="C14" s="144" t="s">
        <v>132</v>
      </c>
      <c r="D14" s="261"/>
      <c r="E14" s="296"/>
      <c r="F14" s="296"/>
      <c r="G14" s="299"/>
      <c r="H14" s="298">
        <f t="shared" si="0"/>
        <v>0</v>
      </c>
      <c r="I14" s="298">
        <f t="shared" si="1"/>
        <v>0</v>
      </c>
    </row>
    <row r="15" spans="2:9" x14ac:dyDescent="0.2">
      <c r="B15" s="146"/>
      <c r="C15" s="144" t="s">
        <v>55</v>
      </c>
      <c r="D15" s="261"/>
      <c r="E15" s="296"/>
      <c r="F15" s="296"/>
      <c r="G15" s="299"/>
      <c r="H15" s="298">
        <f t="shared" si="0"/>
        <v>0</v>
      </c>
      <c r="I15" s="298">
        <f t="shared" si="1"/>
        <v>0</v>
      </c>
    </row>
    <row r="16" spans="2:9" x14ac:dyDescent="0.2">
      <c r="B16" s="146"/>
      <c r="C16" s="144" t="s">
        <v>480</v>
      </c>
      <c r="D16" s="261"/>
      <c r="E16" s="296">
        <v>-11101489.467973845</v>
      </c>
      <c r="F16" s="296"/>
      <c r="G16" s="299">
        <v>1</v>
      </c>
      <c r="H16" s="298">
        <f t="shared" si="0"/>
        <v>-11101489.467973845</v>
      </c>
      <c r="I16" s="298">
        <f t="shared" si="1"/>
        <v>0</v>
      </c>
    </row>
    <row r="17" spans="2:9" x14ac:dyDescent="0.2">
      <c r="B17" s="146"/>
      <c r="C17" s="144" t="s">
        <v>177</v>
      </c>
      <c r="D17" s="261"/>
      <c r="E17" s="297">
        <f>SUM(E18:E35)</f>
        <v>-197334504.53544453</v>
      </c>
      <c r="F17" s="297">
        <f>SUM(F18:F35)</f>
        <v>0</v>
      </c>
      <c r="G17" s="300"/>
      <c r="H17" s="297">
        <f>SUM(H18:H35)</f>
        <v>-797434.13210330217</v>
      </c>
      <c r="I17" s="297">
        <f>SUM(I18:I35)</f>
        <v>0</v>
      </c>
    </row>
    <row r="18" spans="2:9" x14ac:dyDescent="0.2">
      <c r="B18" s="388" t="s">
        <v>603</v>
      </c>
      <c r="C18" s="146" t="s">
        <v>563</v>
      </c>
      <c r="D18" s="261"/>
      <c r="E18" s="296">
        <v>-187103736.19944453</v>
      </c>
      <c r="F18" s="296"/>
      <c r="G18" s="299">
        <v>4.261989355751142E-3</v>
      </c>
      <c r="H18" s="298">
        <f t="shared" si="0"/>
        <v>-797434.13210330217</v>
      </c>
      <c r="I18" s="298">
        <f t="shared" si="1"/>
        <v>0</v>
      </c>
    </row>
    <row r="19" spans="2:9" x14ac:dyDescent="0.2">
      <c r="B19" s="388" t="s">
        <v>603</v>
      </c>
      <c r="C19" s="146" t="s">
        <v>713</v>
      </c>
      <c r="D19" s="261"/>
      <c r="E19" s="296">
        <v>-1341212.838</v>
      </c>
      <c r="F19" s="296"/>
      <c r="G19" s="299">
        <v>0</v>
      </c>
      <c r="H19" s="298">
        <f t="shared" si="0"/>
        <v>0</v>
      </c>
      <c r="I19" s="298">
        <f t="shared" si="1"/>
        <v>0</v>
      </c>
    </row>
    <row r="20" spans="2:9" x14ac:dyDescent="0.2">
      <c r="B20" s="388" t="s">
        <v>601</v>
      </c>
      <c r="C20" s="146" t="s">
        <v>714</v>
      </c>
      <c r="D20" s="261"/>
      <c r="E20" s="296">
        <v>-8889555.4980000015</v>
      </c>
      <c r="F20" s="296"/>
      <c r="G20" s="299">
        <f>G19</f>
        <v>0</v>
      </c>
      <c r="H20" s="298">
        <f t="shared" si="0"/>
        <v>0</v>
      </c>
      <c r="I20" s="298">
        <f t="shared" si="1"/>
        <v>0</v>
      </c>
    </row>
    <row r="21" spans="2:9" x14ac:dyDescent="0.2">
      <c r="B21" s="146"/>
      <c r="C21" s="146"/>
      <c r="D21" s="261"/>
      <c r="E21" s="296"/>
      <c r="F21" s="296"/>
      <c r="G21" s="299"/>
      <c r="H21" s="298">
        <f t="shared" si="0"/>
        <v>0</v>
      </c>
      <c r="I21" s="298">
        <f t="shared" si="1"/>
        <v>0</v>
      </c>
    </row>
    <row r="22" spans="2:9" x14ac:dyDescent="0.2">
      <c r="B22" s="146"/>
      <c r="C22" s="146"/>
      <c r="D22" s="261"/>
      <c r="E22" s="296"/>
      <c r="F22" s="296"/>
      <c r="G22" s="299"/>
      <c r="H22" s="298">
        <f t="shared" si="0"/>
        <v>0</v>
      </c>
      <c r="I22" s="298">
        <f t="shared" si="1"/>
        <v>0</v>
      </c>
    </row>
    <row r="23" spans="2:9" x14ac:dyDescent="0.2">
      <c r="B23" s="146"/>
      <c r="C23" s="146"/>
      <c r="D23" s="261"/>
      <c r="E23" s="296"/>
      <c r="F23" s="296"/>
      <c r="G23" s="299"/>
      <c r="H23" s="298">
        <f t="shared" si="0"/>
        <v>0</v>
      </c>
      <c r="I23" s="298">
        <f t="shared" si="1"/>
        <v>0</v>
      </c>
    </row>
    <row r="24" spans="2:9" x14ac:dyDescent="0.2">
      <c r="B24" s="146"/>
      <c r="C24" s="146"/>
      <c r="D24" s="261"/>
      <c r="E24" s="296"/>
      <c r="F24" s="296"/>
      <c r="G24" s="299"/>
      <c r="H24" s="298">
        <f t="shared" si="0"/>
        <v>0</v>
      </c>
      <c r="I24" s="298">
        <f t="shared" si="1"/>
        <v>0</v>
      </c>
    </row>
    <row r="25" spans="2:9" x14ac:dyDescent="0.2">
      <c r="B25" s="146"/>
      <c r="C25" s="146"/>
      <c r="D25" s="261"/>
      <c r="E25" s="296"/>
      <c r="F25" s="296"/>
      <c r="G25" s="299"/>
      <c r="H25" s="298">
        <f t="shared" si="0"/>
        <v>0</v>
      </c>
      <c r="I25" s="298">
        <f t="shared" si="1"/>
        <v>0</v>
      </c>
    </row>
    <row r="26" spans="2:9" x14ac:dyDescent="0.2">
      <c r="B26" s="146"/>
      <c r="C26" s="146"/>
      <c r="D26" s="261"/>
      <c r="E26" s="296"/>
      <c r="F26" s="296"/>
      <c r="G26" s="299"/>
      <c r="H26" s="298">
        <f t="shared" si="0"/>
        <v>0</v>
      </c>
      <c r="I26" s="298">
        <f t="shared" si="1"/>
        <v>0</v>
      </c>
    </row>
    <row r="27" spans="2:9" x14ac:dyDescent="0.2">
      <c r="B27" s="146"/>
      <c r="C27" s="146"/>
      <c r="D27" s="261"/>
      <c r="E27" s="296"/>
      <c r="F27" s="296"/>
      <c r="G27" s="299"/>
      <c r="H27" s="298">
        <f t="shared" si="0"/>
        <v>0</v>
      </c>
      <c r="I27" s="298">
        <f t="shared" si="1"/>
        <v>0</v>
      </c>
    </row>
    <row r="28" spans="2:9" x14ac:dyDescent="0.2">
      <c r="B28" s="146"/>
      <c r="C28" s="146"/>
      <c r="D28" s="261"/>
      <c r="E28" s="296"/>
      <c r="F28" s="296"/>
      <c r="G28" s="299"/>
      <c r="H28" s="298">
        <f t="shared" si="0"/>
        <v>0</v>
      </c>
      <c r="I28" s="298">
        <f t="shared" si="1"/>
        <v>0</v>
      </c>
    </row>
    <row r="29" spans="2:9" x14ac:dyDescent="0.2">
      <c r="B29" s="146"/>
      <c r="C29" s="146"/>
      <c r="D29" s="261"/>
      <c r="E29" s="296"/>
      <c r="F29" s="296"/>
      <c r="G29" s="299"/>
      <c r="H29" s="298">
        <f t="shared" si="0"/>
        <v>0</v>
      </c>
      <c r="I29" s="298">
        <f t="shared" si="1"/>
        <v>0</v>
      </c>
    </row>
    <row r="30" spans="2:9" x14ac:dyDescent="0.2">
      <c r="B30" s="146"/>
      <c r="C30" s="146"/>
      <c r="D30" s="261"/>
      <c r="E30" s="296"/>
      <c r="F30" s="296"/>
      <c r="G30" s="299"/>
      <c r="H30" s="298">
        <f t="shared" si="0"/>
        <v>0</v>
      </c>
      <c r="I30" s="298">
        <f t="shared" si="1"/>
        <v>0</v>
      </c>
    </row>
    <row r="31" spans="2:9" x14ac:dyDescent="0.2">
      <c r="B31" s="146"/>
      <c r="C31" s="146"/>
      <c r="D31" s="261"/>
      <c r="E31" s="296"/>
      <c r="F31" s="296"/>
      <c r="G31" s="299"/>
      <c r="H31" s="298">
        <f t="shared" si="0"/>
        <v>0</v>
      </c>
      <c r="I31" s="298">
        <f t="shared" si="1"/>
        <v>0</v>
      </c>
    </row>
    <row r="32" spans="2:9" x14ac:dyDescent="0.2">
      <c r="B32" s="146"/>
      <c r="C32" s="146"/>
      <c r="D32" s="261"/>
      <c r="E32" s="296"/>
      <c r="F32" s="296"/>
      <c r="G32" s="299"/>
      <c r="H32" s="298">
        <f t="shared" si="0"/>
        <v>0</v>
      </c>
      <c r="I32" s="298">
        <f t="shared" si="1"/>
        <v>0</v>
      </c>
    </row>
    <row r="33" spans="2:9" x14ac:dyDescent="0.2">
      <c r="B33" s="146"/>
      <c r="C33" s="146"/>
      <c r="D33" s="261"/>
      <c r="E33" s="296"/>
      <c r="F33" s="296"/>
      <c r="G33" s="299"/>
      <c r="H33" s="298">
        <f t="shared" si="0"/>
        <v>0</v>
      </c>
      <c r="I33" s="298">
        <f t="shared" si="1"/>
        <v>0</v>
      </c>
    </row>
    <row r="34" spans="2:9" x14ac:dyDescent="0.2">
      <c r="B34" s="146"/>
      <c r="C34" s="146"/>
      <c r="D34" s="261"/>
      <c r="E34" s="296"/>
      <c r="F34" s="296"/>
      <c r="G34" s="299"/>
      <c r="H34" s="298">
        <f t="shared" si="0"/>
        <v>0</v>
      </c>
      <c r="I34" s="298">
        <f t="shared" si="1"/>
        <v>0</v>
      </c>
    </row>
    <row r="35" spans="2:9" x14ac:dyDescent="0.2">
      <c r="B35" s="146"/>
      <c r="C35" s="146"/>
      <c r="D35" s="261"/>
      <c r="E35" s="296"/>
      <c r="F35" s="296"/>
      <c r="G35" s="299"/>
      <c r="H35" s="298">
        <f t="shared" si="0"/>
        <v>0</v>
      </c>
      <c r="I35" s="298">
        <f t="shared" si="1"/>
        <v>0</v>
      </c>
    </row>
    <row r="36" spans="2:9" x14ac:dyDescent="0.2">
      <c r="B36" s="42"/>
      <c r="C36" s="490" t="s">
        <v>133</v>
      </c>
      <c r="D36" s="491"/>
      <c r="E36" s="298">
        <f>SUM(E9:E17)</f>
        <v>-249799574.68941838</v>
      </c>
      <c r="F36" s="298">
        <f>SUM(F9:F17)</f>
        <v>0</v>
      </c>
      <c r="G36" s="262"/>
      <c r="H36" s="298">
        <f>SUM(H9:H17)</f>
        <v>-11898923.600077147</v>
      </c>
      <c r="I36" s="298">
        <f>SUM(I9:I17)</f>
        <v>0</v>
      </c>
    </row>
  </sheetData>
  <mergeCells count="3">
    <mergeCell ref="B1:C1"/>
    <mergeCell ref="C36:D36"/>
    <mergeCell ref="E2:G4"/>
  </mergeCells>
  <phoneticPr fontId="40"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E101"/>
  <sheetViews>
    <sheetView zoomScale="80" zoomScaleNormal="80" workbookViewId="0"/>
  </sheetViews>
  <sheetFormatPr defaultColWidth="9.28515625" defaultRowHeight="12.75" x14ac:dyDescent="0.2"/>
  <cols>
    <col min="1" max="1" width="12" style="22" customWidth="1"/>
    <col min="2" max="2" width="21.5703125" style="22" customWidth="1"/>
    <col min="3" max="3" width="64.7109375" style="22" customWidth="1"/>
    <col min="4" max="4" width="21.5703125" style="22" customWidth="1"/>
    <col min="5" max="5" width="20.5703125" style="22" customWidth="1"/>
    <col min="6" max="16384" width="9.28515625" style="22"/>
  </cols>
  <sheetData>
    <row r="1" spans="2:5" ht="20.25" x14ac:dyDescent="0.3">
      <c r="B1" s="494" t="s">
        <v>196</v>
      </c>
      <c r="C1" s="494"/>
    </row>
    <row r="2" spans="2:5" ht="15" x14ac:dyDescent="0.25">
      <c r="B2" s="52" t="str">
        <f>Tradingname</f>
        <v>APT PARMELIA PTY LTD</v>
      </c>
      <c r="C2" s="53"/>
    </row>
    <row r="3" spans="2:5" ht="15" x14ac:dyDescent="0.25">
      <c r="B3" s="54" t="s">
        <v>239</v>
      </c>
      <c r="C3" s="55" t="str">
        <f>TEXT(Yearstart,"dd/mm/yyyy")&amp;" to "&amp;TEXT(Yearending,"dd/mm/yyyy")</f>
        <v>01/07/2022 to 30/06/2023</v>
      </c>
    </row>
    <row r="4" spans="2:5" ht="20.25" x14ac:dyDescent="0.3">
      <c r="B4" s="20"/>
      <c r="D4" s="44"/>
    </row>
    <row r="5" spans="2:5" ht="15.75" x14ac:dyDescent="0.2">
      <c r="B5" s="484" t="s">
        <v>197</v>
      </c>
      <c r="C5" s="484"/>
      <c r="D5" s="60"/>
    </row>
    <row r="7" spans="2:5" ht="25.5" x14ac:dyDescent="0.2">
      <c r="B7" s="118" t="s">
        <v>222</v>
      </c>
      <c r="C7" s="119" t="s">
        <v>18</v>
      </c>
      <c r="D7" s="119" t="s">
        <v>230</v>
      </c>
      <c r="E7" s="119" t="s">
        <v>231</v>
      </c>
    </row>
    <row r="8" spans="2:5" x14ac:dyDescent="0.2">
      <c r="B8" s="215"/>
      <c r="C8" s="334" t="s">
        <v>485</v>
      </c>
      <c r="D8" s="216"/>
      <c r="E8" s="216"/>
    </row>
    <row r="9" spans="2:5" x14ac:dyDescent="0.2">
      <c r="B9" s="158"/>
      <c r="C9" s="147" t="s">
        <v>141</v>
      </c>
      <c r="D9" s="148" t="s">
        <v>182</v>
      </c>
      <c r="E9" s="149" t="s">
        <v>182</v>
      </c>
    </row>
    <row r="10" spans="2:5" x14ac:dyDescent="0.2">
      <c r="B10" s="389">
        <v>2.4</v>
      </c>
      <c r="C10" s="335" t="s">
        <v>488</v>
      </c>
      <c r="D10" s="301">
        <f>SUMIF('3.3 Depreciation amortisation'!$D$9:$D$52,'3. Statement of pipeline assets'!C9,'3.3 Depreciation amortisation'!$H$9:$H$52)</f>
        <v>10314985.077639312</v>
      </c>
      <c r="E10" s="296">
        <v>10314985.077639312</v>
      </c>
    </row>
    <row r="11" spans="2:5" x14ac:dyDescent="0.2">
      <c r="B11" s="389">
        <v>2.4</v>
      </c>
      <c r="C11" s="335" t="s">
        <v>73</v>
      </c>
      <c r="D11" s="301">
        <f>SUMIF('3.3 Depreciation amortisation'!$D$9:$D$52,'3. Statement of pipeline assets'!C9,'3.3 Depreciation amortisation'!$I$9:$I$52)</f>
        <v>42239812.600000001</v>
      </c>
      <c r="E11" s="296">
        <v>40840627.439999998</v>
      </c>
    </row>
    <row r="12" spans="2:5" x14ac:dyDescent="0.2">
      <c r="B12" s="389">
        <v>2.4</v>
      </c>
      <c r="C12" s="335" t="s">
        <v>486</v>
      </c>
      <c r="D12" s="301">
        <f>SUMIF('3.3 Depreciation amortisation'!$D$9:$D$52,'3. Statement of pipeline assets'!C9,'3.3 Depreciation amortisation'!$J$9:$J$52)</f>
        <v>4302265.95</v>
      </c>
      <c r="E12" s="296">
        <v>3227969.0700000003</v>
      </c>
    </row>
    <row r="13" spans="2:5" x14ac:dyDescent="0.2">
      <c r="B13" s="160"/>
      <c r="C13" s="150" t="s">
        <v>140</v>
      </c>
      <c r="D13" s="301">
        <f>SUM(D10:D12)</f>
        <v>56857063.627639316</v>
      </c>
      <c r="E13" s="301">
        <f>SUM(E10:E12)</f>
        <v>54383581.587639309</v>
      </c>
    </row>
    <row r="14" spans="2:5" x14ac:dyDescent="0.2">
      <c r="B14" s="389">
        <v>2.4</v>
      </c>
      <c r="C14" s="335" t="s">
        <v>691</v>
      </c>
      <c r="D14" s="301">
        <f>SUMIF('3.3 Depreciation amortisation'!$D$9:$D$52,'3. Statement of pipeline assets'!C9,'3.3 Depreciation amortisation'!$M$9:$M$52)+SUMIF('3.3 Depreciation amortisation'!$D$9:$D$52,'3. Statement of pipeline assets'!C9,'3.3 Depreciation amortisation'!$N$9:$N$52)</f>
        <v>-54437318.32862737</v>
      </c>
      <c r="E14" s="296">
        <v>-51963836.288627371</v>
      </c>
    </row>
    <row r="15" spans="2:5" x14ac:dyDescent="0.2">
      <c r="B15" s="389">
        <v>2.4</v>
      </c>
      <c r="C15" s="335" t="s">
        <v>487</v>
      </c>
      <c r="D15" s="301">
        <f>SUMIF('3.3 Depreciation amortisation'!$D$9:$D$52,'3. Statement of pipeline assets'!C9,'3.3 Depreciation amortisation'!$K$9:$K$52)</f>
        <v>-2419745.299011942</v>
      </c>
      <c r="E15" s="296">
        <v>-2419745.299011942</v>
      </c>
    </row>
    <row r="16" spans="2:5" x14ac:dyDescent="0.2">
      <c r="B16" s="160"/>
      <c r="C16" s="150" t="s">
        <v>66</v>
      </c>
      <c r="D16" s="301">
        <f>SUM(D13:D15)</f>
        <v>3.7252902984619141E-9</v>
      </c>
      <c r="E16" s="301">
        <f>SUM(E13:E15)</f>
        <v>-3.7252902984619141E-9</v>
      </c>
    </row>
    <row r="17" spans="1:5" x14ac:dyDescent="0.2">
      <c r="B17" s="158"/>
      <c r="C17" s="147" t="s">
        <v>84</v>
      </c>
      <c r="D17" s="302"/>
      <c r="E17" s="303"/>
    </row>
    <row r="18" spans="1:5" x14ac:dyDescent="0.2">
      <c r="B18" s="389">
        <v>2.4</v>
      </c>
      <c r="C18" s="335" t="s">
        <v>488</v>
      </c>
      <c r="D18" s="301">
        <f>SUMIF('3.3 Depreciation amortisation'!$D$9:$D$52,'3. Statement of pipeline assets'!C17,'3.3 Depreciation amortisation'!$H$9:$H$52)</f>
        <v>582242.41770307231</v>
      </c>
      <c r="E18" s="296">
        <v>582242.41770307231</v>
      </c>
    </row>
    <row r="19" spans="1:5" x14ac:dyDescent="0.2">
      <c r="B19" s="389">
        <v>2.4</v>
      </c>
      <c r="C19" s="335" t="s">
        <v>73</v>
      </c>
      <c r="D19" s="301">
        <f>SUMIF('3.3 Depreciation amortisation'!$D$9:$D$52,'3. Statement of pipeline assets'!C17,'3.3 Depreciation amortisation'!$I$9:$I$52)</f>
        <v>1360366.36</v>
      </c>
      <c r="E19" s="296">
        <v>1360366.36</v>
      </c>
    </row>
    <row r="20" spans="1:5" x14ac:dyDescent="0.2">
      <c r="A20" s="214"/>
      <c r="B20" s="389">
        <v>2.4</v>
      </c>
      <c r="C20" s="335" t="s">
        <v>486</v>
      </c>
      <c r="D20" s="301">
        <f>SUMIF('3.3 Depreciation amortisation'!$D$9:$D$52,'3. Statement of pipeline assets'!C17,'3.3 Depreciation amortisation'!$J$9:$J$52)</f>
        <v>0</v>
      </c>
      <c r="E20" s="296">
        <v>0</v>
      </c>
    </row>
    <row r="21" spans="1:5" x14ac:dyDescent="0.2">
      <c r="B21" s="389">
        <v>2.4</v>
      </c>
      <c r="C21" s="335" t="s">
        <v>691</v>
      </c>
      <c r="D21" s="301">
        <f>SUMIF('3.3 Depreciation amortisation'!$D$9:$D$52,'3. Statement of pipeline assets'!C17,'3.3 Depreciation amortisation'!$M$9:$M$52)+SUMIF('3.3 Depreciation amortisation'!$D$9:$D$52,'3. Statement of pipeline assets'!C17,'3.3 Depreciation amortisation'!$N$9:$N$52)</f>
        <v>-1576208.784096515</v>
      </c>
      <c r="E21" s="296">
        <v>-1576208.784096515</v>
      </c>
    </row>
    <row r="22" spans="1:5" x14ac:dyDescent="0.2">
      <c r="B22" s="389">
        <v>2.4</v>
      </c>
      <c r="C22" s="335" t="s">
        <v>489</v>
      </c>
      <c r="D22" s="301">
        <f>SUMIF('3.3 Depreciation amortisation'!$D$9:$D$52,'3. Statement of pipeline assets'!C17,'3.3 Depreciation amortisation'!$K$9:$K$52)</f>
        <v>-366399.99360655737</v>
      </c>
      <c r="E22" s="296">
        <v>-366399.99360655737</v>
      </c>
    </row>
    <row r="23" spans="1:5" x14ac:dyDescent="0.2">
      <c r="B23" s="160"/>
      <c r="C23" s="150" t="s">
        <v>85</v>
      </c>
      <c r="D23" s="301">
        <f>SUM(D18:D22)</f>
        <v>0</v>
      </c>
      <c r="E23" s="301">
        <f>SUM(E18:E22)</f>
        <v>0</v>
      </c>
    </row>
    <row r="24" spans="1:5" x14ac:dyDescent="0.2">
      <c r="B24" s="158"/>
      <c r="C24" s="147" t="s">
        <v>142</v>
      </c>
      <c r="D24" s="302"/>
      <c r="E24" s="303"/>
    </row>
    <row r="25" spans="1:5" x14ac:dyDescent="0.2">
      <c r="B25" s="389">
        <v>2.4</v>
      </c>
      <c r="C25" s="335" t="s">
        <v>488</v>
      </c>
      <c r="D25" s="301">
        <f>SUMIF('3.3 Depreciation amortisation'!$D$9:$D$52,'3. Statement of pipeline assets'!C24,'3.3 Depreciation amortisation'!$H$9:$H$52)</f>
        <v>232221.86964077549</v>
      </c>
      <c r="E25" s="296">
        <v>232221.86964077549</v>
      </c>
    </row>
    <row r="26" spans="1:5" x14ac:dyDescent="0.2">
      <c r="B26" s="389">
        <v>2.4</v>
      </c>
      <c r="C26" s="335" t="s">
        <v>73</v>
      </c>
      <c r="D26" s="301">
        <f>SUMIF('3.3 Depreciation amortisation'!$D$9:$D$52,'3. Statement of pipeline assets'!C24,'3.3 Depreciation amortisation'!$I$9:$I$52)</f>
        <v>781984.49999999988</v>
      </c>
      <c r="E26" s="296">
        <v>781984.49999999988</v>
      </c>
    </row>
    <row r="27" spans="1:5" x14ac:dyDescent="0.2">
      <c r="B27" s="389">
        <v>2.4</v>
      </c>
      <c r="C27" s="335" t="s">
        <v>486</v>
      </c>
      <c r="D27" s="301">
        <f>SUMIF('3.3 Depreciation amortisation'!$D$9:$D$52,'3. Statement of pipeline assets'!C24,'3.3 Depreciation amortisation'!$J$9:$J$52)</f>
        <v>0</v>
      </c>
      <c r="E27" s="296">
        <v>0</v>
      </c>
    </row>
    <row r="28" spans="1:5" x14ac:dyDescent="0.2">
      <c r="B28" s="389">
        <v>2.4</v>
      </c>
      <c r="C28" s="335" t="s">
        <v>691</v>
      </c>
      <c r="D28" s="301">
        <f>SUMIF('3.3 Depreciation amortisation'!$D$9:$D$52,'3. Statement of pipeline assets'!C24,'3.3 Depreciation amortisation'!$M$9:$M$52)+SUMIF('3.3 Depreciation amortisation'!$D$9:$D$52,'3. Statement of pipeline assets'!C24,'3.3 Depreciation amortisation'!$N$9:$N$52)</f>
        <v>-884700.20078831632</v>
      </c>
      <c r="E28" s="296">
        <v>-884700.20078831632</v>
      </c>
    </row>
    <row r="29" spans="1:5" x14ac:dyDescent="0.2">
      <c r="B29" s="389">
        <v>2.4</v>
      </c>
      <c r="C29" s="335" t="s">
        <v>489</v>
      </c>
      <c r="D29" s="301">
        <f>SUMIF('3.3 Depreciation amortisation'!$D$9:$D$52,'3. Statement of pipeline assets'!C24,'3.3 Depreciation amortisation'!$K$9:$K$52)</f>
        <v>-129506.16885245901</v>
      </c>
      <c r="E29" s="296">
        <v>-129506.16885245901</v>
      </c>
    </row>
    <row r="30" spans="1:5" x14ac:dyDescent="0.2">
      <c r="B30" s="160"/>
      <c r="C30" s="150" t="s">
        <v>143</v>
      </c>
      <c r="D30" s="301">
        <f>SUM(D25:D29)</f>
        <v>0</v>
      </c>
      <c r="E30" s="301">
        <f>SUM(E25:E29)</f>
        <v>0</v>
      </c>
    </row>
    <row r="31" spans="1:5" x14ac:dyDescent="0.2">
      <c r="B31" s="158"/>
      <c r="C31" s="147" t="s">
        <v>144</v>
      </c>
      <c r="D31" s="302"/>
      <c r="E31" s="303"/>
    </row>
    <row r="32" spans="1:5" x14ac:dyDescent="0.2">
      <c r="B32" s="389">
        <v>2.4</v>
      </c>
      <c r="C32" s="335" t="s">
        <v>488</v>
      </c>
      <c r="D32" s="301">
        <f>SUMIF('3.3 Depreciation amortisation'!$D$9:$D$52,'3. Statement of pipeline assets'!C31,'3.3 Depreciation amortisation'!$H$9:$H$52)</f>
        <v>388978.40689897677</v>
      </c>
      <c r="E32" s="296">
        <v>388978.40689897677</v>
      </c>
    </row>
    <row r="33" spans="2:5" x14ac:dyDescent="0.2">
      <c r="B33" s="389">
        <v>2.4</v>
      </c>
      <c r="C33" s="335" t="s">
        <v>73</v>
      </c>
      <c r="D33" s="301">
        <f>SUMIF('3.3 Depreciation amortisation'!$D$9:$D$52,'3. Statement of pipeline assets'!C31,'3.3 Depreciation amortisation'!$I$9:$I$52)</f>
        <v>10746702.639999999</v>
      </c>
      <c r="E33" s="296">
        <v>10746702.639999999</v>
      </c>
    </row>
    <row r="34" spans="2:5" x14ac:dyDescent="0.2">
      <c r="B34" s="389">
        <v>2.4</v>
      </c>
      <c r="C34" s="335" t="s">
        <v>486</v>
      </c>
      <c r="D34" s="301">
        <f>SUMIF('3.3 Depreciation amortisation'!$D$9:$D$52,'3. Statement of pipeline assets'!C31,'3.3 Depreciation amortisation'!$J$9:$J$52)</f>
        <v>0</v>
      </c>
      <c r="E34" s="296">
        <v>0</v>
      </c>
    </row>
    <row r="35" spans="2:5" x14ac:dyDescent="0.2">
      <c r="B35" s="389">
        <v>2.4</v>
      </c>
      <c r="C35" s="335" t="s">
        <v>691</v>
      </c>
      <c r="D35" s="301">
        <f>SUMIF('3.3 Depreciation amortisation'!$D$9:$D$52,'3. Statement of pipeline assets'!C31,'3.3 Depreciation amortisation'!$M$9:$M$52)+SUMIF('3.3 Depreciation amortisation'!$D$9:$D$52,'3. Statement of pipeline assets'!C31,'3.3 Depreciation amortisation'!$N$9:$N$52)</f>
        <v>-10915718.525915369</v>
      </c>
      <c r="E35" s="296">
        <v>-10915718.525915369</v>
      </c>
    </row>
    <row r="36" spans="2:5" x14ac:dyDescent="0.2">
      <c r="B36" s="389">
        <v>2.4</v>
      </c>
      <c r="C36" s="335" t="s">
        <v>489</v>
      </c>
      <c r="D36" s="301">
        <f>SUMIF('3.3 Depreciation amortisation'!$D$9:$D$52,'3. Statement of pipeline assets'!C31,'3.3 Depreciation amortisation'!$K$9:$K$52)</f>
        <v>-219962.52098360655</v>
      </c>
      <c r="E36" s="296">
        <v>-219962.52098360655</v>
      </c>
    </row>
    <row r="37" spans="2:5" x14ac:dyDescent="0.2">
      <c r="B37" s="160"/>
      <c r="C37" s="150" t="s">
        <v>145</v>
      </c>
      <c r="D37" s="301">
        <f>SUM(D32:D36)</f>
        <v>0</v>
      </c>
      <c r="E37" s="301">
        <f>SUM(E32:E36)</f>
        <v>0</v>
      </c>
    </row>
    <row r="38" spans="2:5" x14ac:dyDescent="0.2">
      <c r="B38" s="158"/>
      <c r="C38" s="337" t="s">
        <v>490</v>
      </c>
      <c r="D38" s="302"/>
      <c r="E38" s="303"/>
    </row>
    <row r="39" spans="2:5" x14ac:dyDescent="0.2">
      <c r="B39" s="389">
        <v>2.4</v>
      </c>
      <c r="C39" s="335" t="s">
        <v>488</v>
      </c>
      <c r="D39" s="301">
        <f>SUMIF('3.3 Depreciation amortisation'!$D$9:$D$52,'3. Statement of pipeline assets'!C38,'3.3 Depreciation amortisation'!$H$9:$H$52)</f>
        <v>19917.874194209515</v>
      </c>
      <c r="E39" s="296">
        <v>19917.874194209515</v>
      </c>
    </row>
    <row r="40" spans="2:5" x14ac:dyDescent="0.2">
      <c r="B40" s="389">
        <v>2.4</v>
      </c>
      <c r="C40" s="335" t="s">
        <v>73</v>
      </c>
      <c r="D40" s="301">
        <f>SUMIF('3.3 Depreciation amortisation'!$D$9:$D$52,'3. Statement of pipeline assets'!C38,'3.3 Depreciation amortisation'!$I$9:$I$52)</f>
        <v>994392.62</v>
      </c>
      <c r="E40" s="296">
        <v>994392.62</v>
      </c>
    </row>
    <row r="41" spans="2:5" x14ac:dyDescent="0.2">
      <c r="B41" s="389">
        <v>2.4</v>
      </c>
      <c r="C41" s="335" t="s">
        <v>486</v>
      </c>
      <c r="D41" s="301">
        <f>SUMIF('3.3 Depreciation amortisation'!$D$9:$D$52,'3. Statement of pipeline assets'!C38,'3.3 Depreciation amortisation'!$J$9:$J$52)</f>
        <v>0</v>
      </c>
      <c r="E41" s="296">
        <v>0</v>
      </c>
    </row>
    <row r="42" spans="2:5" x14ac:dyDescent="0.2">
      <c r="B42" s="389">
        <v>2.4</v>
      </c>
      <c r="C42" s="335" t="s">
        <v>691</v>
      </c>
      <c r="D42" s="301">
        <f>SUMIF('3.3 Depreciation amortisation'!$D$9:$D$52,'3. Statement of pipeline assets'!C38,'3.3 Depreciation amortisation'!$M$9:$M$52)+SUMIF('3.3 Depreciation amortisation'!$D$9:$D$52,'3. Statement of pipeline assets'!C38,'3.3 Depreciation amortisation'!$N$9:$N$52)</f>
        <v>-1014310.4941942095</v>
      </c>
      <c r="E42" s="296">
        <v>-1014310.4941942095</v>
      </c>
    </row>
    <row r="43" spans="2:5" x14ac:dyDescent="0.2">
      <c r="B43" s="389">
        <v>2.4</v>
      </c>
      <c r="C43" s="335" t="s">
        <v>489</v>
      </c>
      <c r="D43" s="301">
        <f>SUMIF('3.3 Depreciation amortisation'!$D$9:$D$52,'3. Statement of pipeline assets'!C38,'3.3 Depreciation amortisation'!$K$9:$K$52)</f>
        <v>0</v>
      </c>
      <c r="E43" s="296">
        <v>0</v>
      </c>
    </row>
    <row r="44" spans="2:5" x14ac:dyDescent="0.2">
      <c r="B44" s="160"/>
      <c r="C44" s="336" t="s">
        <v>491</v>
      </c>
      <c r="D44" s="301">
        <f>SUM(D39:D43)</f>
        <v>0</v>
      </c>
      <c r="E44" s="301">
        <f>SUM(E39:E43)</f>
        <v>0</v>
      </c>
    </row>
    <row r="45" spans="2:5" x14ac:dyDescent="0.2">
      <c r="B45" s="158"/>
      <c r="C45" s="147" t="s">
        <v>146</v>
      </c>
      <c r="D45" s="302"/>
      <c r="E45" s="303"/>
    </row>
    <row r="46" spans="2:5" x14ac:dyDescent="0.2">
      <c r="B46" s="389">
        <v>2.4</v>
      </c>
      <c r="C46" s="335" t="s">
        <v>488</v>
      </c>
      <c r="D46" s="301">
        <f>SUMIF('3.3 Depreciation amortisation'!$D$9:$D$52,'3. Statement of pipeline assets'!C45,'3.3 Depreciation amortisation'!$H$9:$H$52)</f>
        <v>9937.0772257481003</v>
      </c>
      <c r="E46" s="296">
        <v>9937.0772257481003</v>
      </c>
    </row>
    <row r="47" spans="2:5" x14ac:dyDescent="0.2">
      <c r="B47" s="389">
        <v>2.4</v>
      </c>
      <c r="C47" s="335" t="s">
        <v>73</v>
      </c>
      <c r="D47" s="301">
        <f>SUMIF('3.3 Depreciation amortisation'!$D$9:$D$52,'3. Statement of pipeline assets'!C45,'3.3 Depreciation amortisation'!$I$9:$I$52)</f>
        <v>1850605.1700000004</v>
      </c>
      <c r="E47" s="296">
        <v>1850605.1700000004</v>
      </c>
    </row>
    <row r="48" spans="2:5" x14ac:dyDescent="0.2">
      <c r="B48" s="389">
        <v>2.4</v>
      </c>
      <c r="C48" s="335" t="s">
        <v>486</v>
      </c>
      <c r="D48" s="301">
        <f>SUMIF('3.3 Depreciation amortisation'!$D$9:$D$52,'3. Statement of pipeline assets'!C45,'3.3 Depreciation amortisation'!$J$9:$J$52)</f>
        <v>0</v>
      </c>
      <c r="E48" s="296">
        <v>0</v>
      </c>
    </row>
    <row r="49" spans="2:5" x14ac:dyDescent="0.2">
      <c r="B49" s="389">
        <v>2.4</v>
      </c>
      <c r="C49" s="335" t="s">
        <v>691</v>
      </c>
      <c r="D49" s="301">
        <f>SUMIF('3.3 Depreciation amortisation'!$D$9:$D$52,'3. Statement of pipeline assets'!C45,'3.3 Depreciation amortisation'!$M$9:$M$52)+SUMIF('3.3 Depreciation amortisation'!$D$9:$D$52,'3. Statement of pipeline assets'!C45,'3.3 Depreciation amortisation'!$N$9:$N$52)</f>
        <v>-1682451.2472257486</v>
      </c>
      <c r="E49" s="296">
        <v>-1682451.2472257486</v>
      </c>
    </row>
    <row r="50" spans="2:5" x14ac:dyDescent="0.2">
      <c r="B50" s="389">
        <v>2.4</v>
      </c>
      <c r="C50" s="335" t="s">
        <v>489</v>
      </c>
      <c r="D50" s="301">
        <f>SUMIF('3.3 Depreciation amortisation'!$D$9:$D$52,'3. Statement of pipeline assets'!C45,'3.3 Depreciation amortisation'!$K$9:$K$52)</f>
        <v>-178091</v>
      </c>
      <c r="E50" s="296">
        <v>-178091</v>
      </c>
    </row>
    <row r="51" spans="2:5" x14ac:dyDescent="0.2">
      <c r="B51" s="160"/>
      <c r="C51" s="150" t="s">
        <v>147</v>
      </c>
      <c r="D51" s="301">
        <f>SUM(D46:D50)</f>
        <v>-2.3283064365386963E-10</v>
      </c>
      <c r="E51" s="301">
        <f>SUM(E46:E50)</f>
        <v>-2.3283064365386963E-10</v>
      </c>
    </row>
    <row r="52" spans="2:5" x14ac:dyDescent="0.2">
      <c r="B52" s="158"/>
      <c r="C52" s="147" t="s">
        <v>1</v>
      </c>
      <c r="D52" s="302"/>
      <c r="E52" s="303"/>
    </row>
    <row r="53" spans="2:5" x14ac:dyDescent="0.2">
      <c r="B53" s="389">
        <v>2.4</v>
      </c>
      <c r="C53" s="335" t="s">
        <v>488</v>
      </c>
      <c r="D53" s="301">
        <f>SUMIF('3.3 Depreciation amortisation'!$D$9:$D$52,'3. Statement of pipeline assets'!C52,'3.3 Depreciation amortisation'!$H$9:$H$52)</f>
        <v>59530.884156446235</v>
      </c>
      <c r="E53" s="296">
        <v>59530.884156446235</v>
      </c>
    </row>
    <row r="54" spans="2:5" x14ac:dyDescent="0.2">
      <c r="B54" s="389">
        <v>2.4</v>
      </c>
      <c r="C54" s="335" t="s">
        <v>73</v>
      </c>
      <c r="D54" s="301">
        <f>SUMIF('3.3 Depreciation amortisation'!$D$9:$D$52,'3. Statement of pipeline assets'!C52,'3.3 Depreciation amortisation'!$I$9:$I$52)</f>
        <v>847715.53999999992</v>
      </c>
      <c r="E54" s="296">
        <v>847715.53999999992</v>
      </c>
    </row>
    <row r="55" spans="2:5" x14ac:dyDescent="0.2">
      <c r="B55" s="389">
        <v>2.4</v>
      </c>
      <c r="C55" s="335" t="s">
        <v>486</v>
      </c>
      <c r="D55" s="301">
        <f>SUMIF('3.3 Depreciation amortisation'!$D$9:$D$52,'3. Statement of pipeline assets'!C52,'3.3 Depreciation amortisation'!$J$9:$J$52)</f>
        <v>0</v>
      </c>
      <c r="E55" s="296">
        <v>0</v>
      </c>
    </row>
    <row r="56" spans="2:5" x14ac:dyDescent="0.2">
      <c r="B56" s="389">
        <v>2.4</v>
      </c>
      <c r="C56" s="335" t="s">
        <v>691</v>
      </c>
      <c r="D56" s="301">
        <f>SUMIF('3.3 Depreciation amortisation'!$D$9:$D$52,'3. Statement of pipeline assets'!C52,'3.3 Depreciation amortisation'!$M$9:$M$52)+SUMIF('3.3 Depreciation amortisation'!$D$9:$D$52,'3. Statement of pipeline assets'!C52,'3.3 Depreciation amortisation'!$N$9:$N$52)</f>
        <v>-707618.83136956091</v>
      </c>
      <c r="E56" s="296">
        <v>-707618.83136956091</v>
      </c>
    </row>
    <row r="57" spans="2:5" x14ac:dyDescent="0.2">
      <c r="B57" s="389">
        <v>2.4</v>
      </c>
      <c r="C57" s="335" t="s">
        <v>489</v>
      </c>
      <c r="D57" s="301">
        <f>SUMIF('3.3 Depreciation amortisation'!$D$9:$D$52,'3. Statement of pipeline assets'!C52,'3.3 Depreciation amortisation'!$K$9:$K$52)</f>
        <v>-199627.59278688525</v>
      </c>
      <c r="E57" s="296">
        <v>-199627.59278688525</v>
      </c>
    </row>
    <row r="58" spans="2:5" x14ac:dyDescent="0.2">
      <c r="B58" s="160"/>
      <c r="C58" s="150" t="s">
        <v>87</v>
      </c>
      <c r="D58" s="301">
        <f>SUM(D53:D57)</f>
        <v>0</v>
      </c>
      <c r="E58" s="301">
        <f>SUM(E53:E57)</f>
        <v>0</v>
      </c>
    </row>
    <row r="59" spans="2:5" x14ac:dyDescent="0.2">
      <c r="B59" s="158"/>
      <c r="C59" s="147" t="s">
        <v>148</v>
      </c>
      <c r="D59" s="302"/>
      <c r="E59" s="303"/>
    </row>
    <row r="60" spans="2:5" x14ac:dyDescent="0.2">
      <c r="B60" s="389">
        <v>2.4</v>
      </c>
      <c r="C60" s="335" t="s">
        <v>488</v>
      </c>
      <c r="D60" s="301">
        <f>SUMIF('3.3 Depreciation amortisation'!$D$9:$D$52,'3. Statement of pipeline assets'!C59,'3.3 Depreciation amortisation'!$H$9:$H$52)</f>
        <v>499349.65910850465</v>
      </c>
      <c r="E60" s="304">
        <v>499349.65910850465</v>
      </c>
    </row>
    <row r="61" spans="2:5" x14ac:dyDescent="0.2">
      <c r="B61" s="389">
        <v>2.4</v>
      </c>
      <c r="C61" s="335" t="s">
        <v>73</v>
      </c>
      <c r="D61" s="301">
        <f>SUMIF('3.3 Depreciation amortisation'!$D$9:$D$52,'3. Statement of pipeline assets'!C59,'3.3 Depreciation amortisation'!$I$9:$I$52)</f>
        <v>250867.05000000002</v>
      </c>
      <c r="E61" s="304">
        <v>250867.05000000002</v>
      </c>
    </row>
    <row r="62" spans="2:5" x14ac:dyDescent="0.2">
      <c r="B62" s="389">
        <v>2.4</v>
      </c>
      <c r="C62" s="335" t="s">
        <v>486</v>
      </c>
      <c r="D62" s="301">
        <f>SUMIF('3.3 Depreciation amortisation'!$D$9:$D$52,'3. Statement of pipeline assets'!C59,'3.3 Depreciation amortisation'!$J$9:$J$52)</f>
        <v>0</v>
      </c>
      <c r="E62" s="304">
        <v>0</v>
      </c>
    </row>
    <row r="63" spans="2:5" x14ac:dyDescent="0.2">
      <c r="B63" s="389">
        <v>2.4</v>
      </c>
      <c r="C63" s="335" t="s">
        <v>614</v>
      </c>
      <c r="D63" s="301">
        <f>SUMIF('3.3 Depreciation amortisation'!$D$9:$D$52,'3. Statement of pipeline assets'!C59,'3.3 Depreciation amortisation'!$N$9:$N$52)+SUMIF('3.3 Depreciation amortisation'!$D$9:$D$52,'3. Statement of pipeline assets'!C59,'3.3 Depreciation amortisation'!$M$9:$M$52)</f>
        <v>-727577.92910850467</v>
      </c>
      <c r="E63" s="304">
        <v>-727577.92910850467</v>
      </c>
    </row>
    <row r="64" spans="2:5" x14ac:dyDescent="0.2">
      <c r="B64" s="389">
        <v>2.4</v>
      </c>
      <c r="C64" s="335" t="s">
        <v>489</v>
      </c>
      <c r="D64" s="301">
        <f>SUMIF('3.3 Depreciation amortisation'!$D$9:$D$52,'3. Statement of pipeline assets'!C59,'3.3 Depreciation amortisation'!$K$9:$K$52)</f>
        <v>-22638.78</v>
      </c>
      <c r="E64" s="418">
        <v>-22638.78</v>
      </c>
    </row>
    <row r="65" spans="2:5" x14ac:dyDescent="0.2">
      <c r="B65" s="160"/>
      <c r="C65" s="150" t="s">
        <v>149</v>
      </c>
      <c r="D65" s="301">
        <f>SUM(D60:D64)</f>
        <v>2.9103830456733704E-11</v>
      </c>
      <c r="E65" s="301">
        <f>SUM(E60:E64)</f>
        <v>2.9103830456733704E-11</v>
      </c>
    </row>
    <row r="66" spans="2:5" x14ac:dyDescent="0.2">
      <c r="B66" s="158"/>
      <c r="C66" s="147" t="s">
        <v>232</v>
      </c>
      <c r="D66" s="302"/>
      <c r="E66" s="303"/>
    </row>
    <row r="67" spans="2:5" x14ac:dyDescent="0.2">
      <c r="B67" s="389">
        <v>2.4</v>
      </c>
      <c r="C67" s="335" t="s">
        <v>488</v>
      </c>
      <c r="D67" s="301">
        <f>SUMIF('3.3 Depreciation amortisation'!$D$9:$D$52,'3. Statement of pipeline assets'!C66,'3.3 Depreciation amortisation'!$H$9:$H$52)</f>
        <v>537034.42682775762</v>
      </c>
      <c r="E67" s="296">
        <v>537034.42682775762</v>
      </c>
    </row>
    <row r="68" spans="2:5" x14ac:dyDescent="0.2">
      <c r="B68" s="389">
        <v>2.4</v>
      </c>
      <c r="C68" s="335" t="s">
        <v>73</v>
      </c>
      <c r="D68" s="301">
        <f>SUMIF('3.3 Depreciation amortisation'!$D$9:$D$52,'3. Statement of pipeline assets'!C66,'3.3 Depreciation amortisation'!$I$9:$I$52)</f>
        <v>5298819.9000000032</v>
      </c>
      <c r="E68" s="296">
        <v>5203762.4400000032</v>
      </c>
    </row>
    <row r="69" spans="2:5" x14ac:dyDescent="0.2">
      <c r="B69" s="389">
        <v>2.4</v>
      </c>
      <c r="C69" s="335" t="s">
        <v>486</v>
      </c>
      <c r="D69" s="301">
        <f>SUMIF('3.3 Depreciation amortisation'!$D$9:$D$52,'3. Statement of pipeline assets'!C66,'3.3 Depreciation amortisation'!$J$9:$J$52)</f>
        <v>0</v>
      </c>
      <c r="E69" s="296">
        <v>0</v>
      </c>
    </row>
    <row r="70" spans="2:5" x14ac:dyDescent="0.2">
      <c r="B70" s="389">
        <v>2.4</v>
      </c>
      <c r="C70" s="335" t="s">
        <v>691</v>
      </c>
      <c r="D70" s="301">
        <f>SUMIF('3.3 Depreciation amortisation'!$D$9:$D$52,'3. Statement of pipeline assets'!C66,'3.3 Depreciation amortisation'!$M$9:$M$52)+SUMIF('3.3 Depreciation amortisation'!$D$9:$D$52,'3. Statement of pipeline assets'!C66,'3.3 Depreciation amortisation'!$N$9:$N$52)</f>
        <v>-3454723.7696146476</v>
      </c>
      <c r="E70" s="296">
        <v>-3359666.3096146476</v>
      </c>
    </row>
    <row r="71" spans="2:5" x14ac:dyDescent="0.2">
      <c r="B71" s="389">
        <v>2.4</v>
      </c>
      <c r="C71" s="335" t="s">
        <v>489</v>
      </c>
      <c r="D71" s="301">
        <f>SUMIF('3.3 Depreciation amortisation'!$D$9:$D$52,'3. Statement of pipeline assets'!C66,'3.3 Depreciation amortisation'!$K$9:$K$52)</f>
        <v>-2381130.5572131136</v>
      </c>
      <c r="E71" s="296">
        <v>-2381130.5572131136</v>
      </c>
    </row>
    <row r="72" spans="2:5" x14ac:dyDescent="0.2">
      <c r="B72" s="160"/>
      <c r="C72" s="336" t="s">
        <v>233</v>
      </c>
      <c r="D72" s="301">
        <f>SUM(D67:D71)</f>
        <v>0</v>
      </c>
      <c r="E72" s="301">
        <f>SUM(E67:E71)</f>
        <v>0</v>
      </c>
    </row>
    <row r="73" spans="2:5" x14ac:dyDescent="0.2">
      <c r="B73" s="158"/>
      <c r="C73" s="147" t="s">
        <v>311</v>
      </c>
      <c r="D73" s="302"/>
      <c r="E73" s="303"/>
    </row>
    <row r="74" spans="2:5" x14ac:dyDescent="0.2">
      <c r="B74" s="389">
        <v>2.4</v>
      </c>
      <c r="C74" s="335" t="s">
        <v>488</v>
      </c>
      <c r="D74" s="301">
        <f>SUMIF('3.3 Depreciation amortisation'!$D$9:$D$52,'3. Statement of pipeline assets'!C73,'3.3 Depreciation amortisation'!$H$9:$H$52)</f>
        <v>627279.98000000045</v>
      </c>
      <c r="E74" s="296">
        <v>627279.98000000045</v>
      </c>
    </row>
    <row r="75" spans="2:5" x14ac:dyDescent="0.2">
      <c r="B75" s="389">
        <v>2.4</v>
      </c>
      <c r="C75" s="335" t="s">
        <v>73</v>
      </c>
      <c r="D75" s="301">
        <f>SUMIF('3.3 Depreciation amortisation'!$D$9:$D$52,'3. Statement of pipeline assets'!C73,'3.3 Depreciation amortisation'!$I$9:$I$52)</f>
        <v>1569986.91</v>
      </c>
      <c r="E75" s="296">
        <v>339491.23</v>
      </c>
    </row>
    <row r="76" spans="2:5" x14ac:dyDescent="0.2">
      <c r="B76" s="389">
        <v>2.4</v>
      </c>
      <c r="C76" s="335" t="s">
        <v>486</v>
      </c>
      <c r="D76" s="301">
        <f>SUMIF('3.3 Depreciation amortisation'!$D$9:$D$52,'3. Statement of pipeline assets'!C73,'3.3 Depreciation amortisation'!$J$9:$J$52)</f>
        <v>0</v>
      </c>
      <c r="E76" s="296">
        <v>0</v>
      </c>
    </row>
    <row r="77" spans="2:5" x14ac:dyDescent="0.2">
      <c r="B77" s="389">
        <v>2.4</v>
      </c>
      <c r="C77" s="335" t="s">
        <v>697</v>
      </c>
      <c r="D77" s="301">
        <f>SUMIF('3.3 Depreciation amortisation'!$D$9:$D$52,'3. Statement of pipeline assets'!C73,'3.3 Depreciation amortisation'!$M$9:$M$52)+SUMIF('3.3 Depreciation amortisation'!$D$9:$D$52,'3. Statement of pipeline assets'!C73,'3.3 Depreciation amortisation'!$N$9:$N$52)</f>
        <v>-2197266.8900000006</v>
      </c>
      <c r="E77" s="296">
        <v>-966771.21000000078</v>
      </c>
    </row>
    <row r="78" spans="2:5" x14ac:dyDescent="0.2">
      <c r="B78" s="389">
        <v>2.4</v>
      </c>
      <c r="C78" s="335" t="s">
        <v>489</v>
      </c>
      <c r="D78" s="301">
        <f>SUMIF('3.3 Depreciation amortisation'!$D$9:$D$52,'3. Statement of pipeline assets'!C73,'3.3 Depreciation amortisation'!$K$9:$K$52)</f>
        <v>0</v>
      </c>
      <c r="E78" s="296">
        <v>0</v>
      </c>
    </row>
    <row r="79" spans="2:5" x14ac:dyDescent="0.2">
      <c r="B79" s="160"/>
      <c r="C79" s="150" t="s">
        <v>312</v>
      </c>
      <c r="D79" s="301">
        <f>SUM(D74:D78)</f>
        <v>0</v>
      </c>
      <c r="E79" s="301">
        <f>SUM(E74:E78)</f>
        <v>-3.4924596548080444E-10</v>
      </c>
    </row>
    <row r="80" spans="2:5" x14ac:dyDescent="0.2">
      <c r="B80" s="389">
        <v>2.4</v>
      </c>
      <c r="C80" s="147" t="s">
        <v>150</v>
      </c>
      <c r="D80" s="304">
        <v>2110606.0022015651</v>
      </c>
      <c r="E80" s="296">
        <v>1440281.81</v>
      </c>
    </row>
    <row r="81" spans="2:5" x14ac:dyDescent="0.2">
      <c r="B81" s="160"/>
      <c r="C81" s="338" t="s">
        <v>77</v>
      </c>
      <c r="D81" s="301">
        <f>SUM(D16,D23,D30,D37,D44,D51,D58,D65,D72,D79, D80)</f>
        <v>2110606.0022015688</v>
      </c>
      <c r="E81" s="301">
        <f>SUM(E16,E23,E30,E37,E44,E51,E58,E65,E72,E79, E80)</f>
        <v>1440281.8099999959</v>
      </c>
    </row>
    <row r="82" spans="2:5" x14ac:dyDescent="0.2">
      <c r="B82" s="215"/>
      <c r="C82" s="334" t="s">
        <v>492</v>
      </c>
      <c r="D82" s="305"/>
      <c r="E82" s="305"/>
    </row>
    <row r="83" spans="2:5" x14ac:dyDescent="0.2">
      <c r="B83" s="158"/>
      <c r="C83" s="339" t="s">
        <v>432</v>
      </c>
      <c r="D83" s="302"/>
      <c r="E83" s="303"/>
    </row>
    <row r="84" spans="2:5" x14ac:dyDescent="0.2">
      <c r="B84" s="389" t="s">
        <v>569</v>
      </c>
      <c r="C84" s="335" t="s">
        <v>488</v>
      </c>
      <c r="D84" s="301">
        <f>SUMIF('3.3 Depreciation amortisation'!$D$60:$D$83,$C$83,'3.3 Depreciation amortisation'!$G$60:$G$83)</f>
        <v>3394907.2117041703</v>
      </c>
      <c r="E84" s="304">
        <v>3133585.9917492722</v>
      </c>
    </row>
    <row r="85" spans="2:5" x14ac:dyDescent="0.2">
      <c r="B85" s="389" t="s">
        <v>569</v>
      </c>
      <c r="C85" s="335" t="s">
        <v>73</v>
      </c>
      <c r="D85" s="301">
        <f>SUMIF('3.3 Depreciation amortisation'!$D$60:$D$83,$C$83,'3.3 Depreciation amortisation'!$H$60:$H$83)</f>
        <v>0</v>
      </c>
      <c r="E85" s="304">
        <v>0</v>
      </c>
    </row>
    <row r="86" spans="2:5" x14ac:dyDescent="0.2">
      <c r="B86" s="389" t="s">
        <v>569</v>
      </c>
      <c r="C86" s="335" t="s">
        <v>486</v>
      </c>
      <c r="D86" s="301">
        <f>SUMIF('3.3 Depreciation amortisation'!$D$60:$D$83,$C$83,'3.3 Depreciation amortisation'!$I$60:$I$83)</f>
        <v>0</v>
      </c>
      <c r="E86" s="304">
        <v>0</v>
      </c>
    </row>
    <row r="87" spans="2:5" x14ac:dyDescent="0.2">
      <c r="B87" s="389" t="s">
        <v>569</v>
      </c>
      <c r="C87" s="335" t="s">
        <v>691</v>
      </c>
      <c r="D87" s="301">
        <f>SUMIF('3.3 Depreciation amortisation'!$D$60:$D$83,$C$83,'3.3 Depreciation amortisation'!$L$60:$L$83)+SUMIF('3.3 Depreciation amortisation'!$D$60:$D$83,$C$83,'3.3 Depreciation amortisation'!$M$60:$M$83)</f>
        <v>-3080332.999773256</v>
      </c>
      <c r="E87" s="304">
        <v>-2819255.5252484675</v>
      </c>
    </row>
    <row r="88" spans="2:5" x14ac:dyDescent="0.2">
      <c r="B88" s="389" t="s">
        <v>569</v>
      </c>
      <c r="C88" s="335" t="s">
        <v>489</v>
      </c>
      <c r="D88" s="301">
        <f>SUMIF('3.3 Depreciation amortisation'!$D$60:$D$83,$C$83,'3.3 Depreciation amortisation'!$J$60:$J$83)</f>
        <v>-314574.21193091455</v>
      </c>
      <c r="E88" s="304">
        <v>-314330.46650080476</v>
      </c>
    </row>
    <row r="89" spans="2:5" x14ac:dyDescent="0.2">
      <c r="B89" s="160"/>
      <c r="C89" s="150" t="s">
        <v>553</v>
      </c>
      <c r="D89" s="301">
        <f>SUM(D84:D88)</f>
        <v>0</v>
      </c>
      <c r="E89" s="301">
        <f>SUM(E84:E88)</f>
        <v>0</v>
      </c>
    </row>
    <row r="90" spans="2:5" x14ac:dyDescent="0.2">
      <c r="B90" s="158"/>
      <c r="C90" s="147" t="s">
        <v>313</v>
      </c>
      <c r="D90" s="302"/>
      <c r="E90" s="303"/>
    </row>
    <row r="91" spans="2:5" x14ac:dyDescent="0.2">
      <c r="B91" s="389" t="s">
        <v>569</v>
      </c>
      <c r="C91" s="335" t="s">
        <v>488</v>
      </c>
      <c r="D91" s="301">
        <f>SUMIF('3.3 Depreciation amortisation'!$D$60:$D$83,$C$90,'3.3 Depreciation amortisation'!$G$60:$G$83)</f>
        <v>98361.466802417082</v>
      </c>
      <c r="E91" s="304">
        <v>98361.466802417082</v>
      </c>
    </row>
    <row r="92" spans="2:5" x14ac:dyDescent="0.2">
      <c r="B92" s="389" t="s">
        <v>569</v>
      </c>
      <c r="C92" s="335" t="s">
        <v>73</v>
      </c>
      <c r="D92" s="301">
        <f>SUMIF('3.3 Depreciation amortisation'!$D$60:$D$83,$C$90,'3.3 Depreciation amortisation'!$H$60:$H$83)</f>
        <v>197815.58460160659</v>
      </c>
      <c r="E92" s="304">
        <v>197815.58460160659</v>
      </c>
    </row>
    <row r="93" spans="2:5" x14ac:dyDescent="0.2">
      <c r="B93" s="389" t="s">
        <v>569</v>
      </c>
      <c r="C93" s="335" t="s">
        <v>486</v>
      </c>
      <c r="D93" s="301">
        <f>SUMIF('3.3 Depreciation amortisation'!$D$60:$D$83,$C$90,'3.3 Depreciation amortisation'!$I$60:$I$83)</f>
        <v>0</v>
      </c>
      <c r="E93" s="304">
        <v>0</v>
      </c>
    </row>
    <row r="94" spans="2:5" x14ac:dyDescent="0.2">
      <c r="B94" s="389" t="s">
        <v>569</v>
      </c>
      <c r="C94" s="335" t="s">
        <v>697</v>
      </c>
      <c r="D94" s="301">
        <f>SUMIF('3.3 Depreciation amortisation'!$D$60:$D$83,$C$90,'3.3 Depreciation amortisation'!$L$60:$L$83)+SUMIF('3.3 Depreciation amortisation'!$D$60:$D$83,$C$90,'3.3 Depreciation amortisation'!$M$60:$M$83)</f>
        <v>-275051.89569927222</v>
      </c>
      <c r="E94" s="304">
        <v>-275051.89569927222</v>
      </c>
    </row>
    <row r="95" spans="2:5" x14ac:dyDescent="0.2">
      <c r="B95" s="389" t="s">
        <v>569</v>
      </c>
      <c r="C95" s="335" t="s">
        <v>489</v>
      </c>
      <c r="D95" s="301">
        <f>SUMIF('3.3 Depreciation amortisation'!$D$60:$D$83,$C$90,'3.3 Depreciation amortisation'!$J$60:$J$83)</f>
        <v>-21125.155704751494</v>
      </c>
      <c r="E95" s="304">
        <v>-21125.155704751494</v>
      </c>
    </row>
    <row r="96" spans="2:5" x14ac:dyDescent="0.2">
      <c r="B96" s="160"/>
      <c r="C96" s="336" t="s">
        <v>493</v>
      </c>
      <c r="D96" s="301">
        <f>SUM(D91:D95)</f>
        <v>-5.8207660913467407E-11</v>
      </c>
      <c r="E96" s="301">
        <f>SUM(E91:E95)</f>
        <v>-5.8207660913467407E-11</v>
      </c>
    </row>
    <row r="97" spans="2:5" x14ac:dyDescent="0.2">
      <c r="B97" s="159"/>
      <c r="C97" s="147" t="s">
        <v>120</v>
      </c>
      <c r="D97" s="304">
        <v>0</v>
      </c>
      <c r="E97" s="304">
        <v>0</v>
      </c>
    </row>
    <row r="98" spans="2:5" x14ac:dyDescent="0.2">
      <c r="B98" s="159"/>
      <c r="C98" s="147" t="s">
        <v>121</v>
      </c>
      <c r="D98" s="304">
        <v>4295375.6219999939</v>
      </c>
      <c r="E98" s="304">
        <v>4719376.2389999982</v>
      </c>
    </row>
    <row r="99" spans="2:5" x14ac:dyDescent="0.2">
      <c r="B99" s="159"/>
      <c r="C99" s="147" t="s">
        <v>67</v>
      </c>
      <c r="D99" s="304">
        <v>0</v>
      </c>
      <c r="E99" s="304">
        <v>0</v>
      </c>
    </row>
    <row r="100" spans="2:5" x14ac:dyDescent="0.2">
      <c r="B100" s="160"/>
      <c r="C100" s="338" t="s">
        <v>122</v>
      </c>
      <c r="D100" s="301">
        <f>SUM(D89,D96:D99)</f>
        <v>4295375.6219999939</v>
      </c>
      <c r="E100" s="301">
        <f>SUM(E89,E96:E99)</f>
        <v>4719376.2389999982</v>
      </c>
    </row>
    <row r="101" spans="2:5" x14ac:dyDescent="0.2">
      <c r="B101" s="160"/>
      <c r="C101" s="150" t="s">
        <v>23</v>
      </c>
      <c r="D101" s="306">
        <f>SUM(D81,D100)</f>
        <v>6405981.6242015623</v>
      </c>
      <c r="E101" s="306">
        <f>SUM(E81,E100)</f>
        <v>6159658.0489999941</v>
      </c>
    </row>
  </sheetData>
  <mergeCells count="2">
    <mergeCell ref="B1:C1"/>
    <mergeCell ref="B5:C5"/>
  </mergeCells>
  <phoneticPr fontId="40" type="noConversion"/>
  <pageMargins left="0.75" right="0.75" top="1" bottom="1" header="0.5" footer="0.5"/>
  <pageSetup paperSize="9" scale="34"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P96"/>
  <sheetViews>
    <sheetView zoomScale="80" zoomScaleNormal="80" workbookViewId="0"/>
  </sheetViews>
  <sheetFormatPr defaultColWidth="9" defaultRowHeight="12.75" x14ac:dyDescent="0.2"/>
  <cols>
    <col min="1" max="1" width="11.42578125" style="363" customWidth="1"/>
    <col min="2" max="2" width="21.7109375" style="363" customWidth="1"/>
    <col min="3" max="3" width="21.42578125" style="363" customWidth="1"/>
    <col min="4" max="4" width="43.7109375" style="363" customWidth="1"/>
    <col min="5" max="15" width="20.7109375" style="363" customWidth="1"/>
    <col min="16" max="16" width="15.28515625" style="363" bestFit="1" customWidth="1"/>
    <col min="17" max="16384" width="9" style="363"/>
  </cols>
  <sheetData>
    <row r="1" spans="2:16" ht="20.25" x14ac:dyDescent="0.3">
      <c r="B1" s="362" t="s">
        <v>501</v>
      </c>
    </row>
    <row r="2" spans="2:16" ht="15" x14ac:dyDescent="0.25">
      <c r="B2" s="52" t="str">
        <f>Tradingname</f>
        <v>APT PARMELIA PTY LTD</v>
      </c>
      <c r="C2" s="53"/>
    </row>
    <row r="3" spans="2:16" ht="15" x14ac:dyDescent="0.25">
      <c r="B3" s="54" t="s">
        <v>239</v>
      </c>
      <c r="C3" s="55" t="str">
        <f>TEXT(Yearstart,"dd/mm/yyyy")&amp;" to "&amp;TEXT(Yearending,"dd/mm/yyyy")</f>
        <v>01/07/2022 to 30/06/2023</v>
      </c>
    </row>
    <row r="5" spans="2:16" ht="30" customHeight="1" x14ac:dyDescent="0.25">
      <c r="B5" s="365" t="s">
        <v>306</v>
      </c>
      <c r="I5" s="495" t="s">
        <v>307</v>
      </c>
      <c r="J5" s="495"/>
      <c r="K5" s="495"/>
    </row>
    <row r="7" spans="2:16" ht="45" customHeight="1" x14ac:dyDescent="0.2">
      <c r="B7" s="123" t="s">
        <v>222</v>
      </c>
      <c r="C7" s="124" t="s">
        <v>18</v>
      </c>
      <c r="D7" s="124" t="s">
        <v>0</v>
      </c>
      <c r="E7" s="124" t="s">
        <v>70</v>
      </c>
      <c r="F7" s="124" t="s">
        <v>71</v>
      </c>
      <c r="G7" s="124" t="s">
        <v>152</v>
      </c>
      <c r="H7" s="124" t="s">
        <v>494</v>
      </c>
      <c r="I7" s="124" t="s">
        <v>73</v>
      </c>
      <c r="J7" s="124" t="s">
        <v>486</v>
      </c>
      <c r="K7" s="124" t="s">
        <v>308</v>
      </c>
      <c r="L7" s="124" t="s">
        <v>74</v>
      </c>
      <c r="M7" s="124" t="s">
        <v>309</v>
      </c>
      <c r="N7" s="124" t="s">
        <v>495</v>
      </c>
      <c r="O7" s="104" t="s">
        <v>75</v>
      </c>
    </row>
    <row r="8" spans="2:16" x14ac:dyDescent="0.2">
      <c r="B8" s="125"/>
      <c r="C8" s="126"/>
      <c r="D8" s="126"/>
      <c r="E8" s="126"/>
      <c r="F8" s="126" t="s">
        <v>76</v>
      </c>
      <c r="G8" s="126" t="s">
        <v>182</v>
      </c>
      <c r="H8" s="126" t="s">
        <v>182</v>
      </c>
      <c r="I8" s="126" t="s">
        <v>182</v>
      </c>
      <c r="J8" s="126" t="s">
        <v>182</v>
      </c>
      <c r="K8" s="126" t="s">
        <v>182</v>
      </c>
      <c r="L8" s="126" t="s">
        <v>182</v>
      </c>
      <c r="M8" s="126" t="s">
        <v>182</v>
      </c>
      <c r="N8" s="126" t="s">
        <v>182</v>
      </c>
      <c r="O8" s="126" t="s">
        <v>182</v>
      </c>
    </row>
    <row r="9" spans="2:16" x14ac:dyDescent="0.2">
      <c r="B9" s="389">
        <v>2.4</v>
      </c>
      <c r="C9" s="272"/>
      <c r="D9" s="272" t="s">
        <v>141</v>
      </c>
      <c r="E9" s="192" t="str">
        <f>'3.1 Asset useful life'!D9</f>
        <v>17/8/2004 to 30/6/2023</v>
      </c>
      <c r="F9" s="308">
        <v>80</v>
      </c>
      <c r="G9" s="308">
        <v>0</v>
      </c>
      <c r="H9" s="308">
        <v>10314985.077639312</v>
      </c>
      <c r="I9" s="308">
        <v>42239812.600000001</v>
      </c>
      <c r="J9" s="308">
        <v>4302265.95</v>
      </c>
      <c r="K9" s="308">
        <v>-2419745.299011942</v>
      </c>
      <c r="L9" s="309">
        <f>SUM(H9:K9)</f>
        <v>54437318.328627378</v>
      </c>
      <c r="M9" s="308">
        <v>-37695510.825916633</v>
      </c>
      <c r="N9" s="308">
        <v>-16741807.502710739</v>
      </c>
      <c r="O9" s="281">
        <f>SUM(L9:N9)</f>
        <v>0</v>
      </c>
      <c r="P9" s="439"/>
    </row>
    <row r="10" spans="2:16" x14ac:dyDescent="0.2">
      <c r="B10" s="389">
        <v>2.4</v>
      </c>
      <c r="C10" s="272"/>
      <c r="D10" s="272" t="s">
        <v>84</v>
      </c>
      <c r="E10" s="192" t="str">
        <f>'3.1 Asset useful life'!D10</f>
        <v>17/8/2004 to 30/6/2023</v>
      </c>
      <c r="F10" s="308">
        <v>35</v>
      </c>
      <c r="G10" s="308">
        <v>0</v>
      </c>
      <c r="H10" s="308">
        <v>582242.41770307231</v>
      </c>
      <c r="I10" s="308">
        <v>1360366.36</v>
      </c>
      <c r="J10" s="308">
        <v>0</v>
      </c>
      <c r="K10" s="308">
        <v>-366399.99360655737</v>
      </c>
      <c r="L10" s="309">
        <f>SUM(H10:K10)</f>
        <v>1576208.784096515</v>
      </c>
      <c r="M10" s="308">
        <v>-1576208.784096515</v>
      </c>
      <c r="N10" s="308">
        <v>0</v>
      </c>
      <c r="O10" s="281">
        <f t="shared" ref="O10:O52" si="0">SUM(L10:N10)</f>
        <v>0</v>
      </c>
      <c r="P10" s="439"/>
    </row>
    <row r="11" spans="2:16" x14ac:dyDescent="0.2">
      <c r="B11" s="389">
        <v>2.4</v>
      </c>
      <c r="C11" s="272"/>
      <c r="D11" s="272" t="s">
        <v>142</v>
      </c>
      <c r="E11" s="192" t="str">
        <f>'3.1 Asset useful life'!D11</f>
        <v>17/8/2004 to 30/6/2023</v>
      </c>
      <c r="F11" s="308">
        <v>50</v>
      </c>
      <c r="G11" s="308">
        <v>0</v>
      </c>
      <c r="H11" s="308">
        <v>232221.86964077549</v>
      </c>
      <c r="I11" s="308">
        <v>781984.49999999988</v>
      </c>
      <c r="J11" s="308">
        <v>0</v>
      </c>
      <c r="K11" s="308">
        <v>-129506.16885245901</v>
      </c>
      <c r="L11" s="309">
        <f>SUM(H11:K11)</f>
        <v>884700.20078831632</v>
      </c>
      <c r="M11" s="308">
        <v>-884700.20078831632</v>
      </c>
      <c r="N11" s="308">
        <v>0</v>
      </c>
      <c r="O11" s="281">
        <f t="shared" si="0"/>
        <v>0</v>
      </c>
      <c r="P11" s="439"/>
    </row>
    <row r="12" spans="2:16" x14ac:dyDescent="0.2">
      <c r="B12" s="389">
        <v>2.4</v>
      </c>
      <c r="C12" s="272"/>
      <c r="D12" s="272" t="s">
        <v>144</v>
      </c>
      <c r="E12" s="192" t="str">
        <f>'3.1 Asset useful life'!D12</f>
        <v>17/8/2004 to 30/6/2023</v>
      </c>
      <c r="F12" s="308">
        <v>50</v>
      </c>
      <c r="G12" s="308">
        <v>0</v>
      </c>
      <c r="H12" s="308">
        <v>388978.40689897677</v>
      </c>
      <c r="I12" s="308">
        <v>10746702.639999999</v>
      </c>
      <c r="J12" s="308">
        <v>0</v>
      </c>
      <c r="K12" s="308">
        <v>-219962.52098360655</v>
      </c>
      <c r="L12" s="309">
        <f>SUM(H12:K12)</f>
        <v>10915718.525915369</v>
      </c>
      <c r="M12" s="308">
        <v>-10915718.525915369</v>
      </c>
      <c r="N12" s="308">
        <v>0</v>
      </c>
      <c r="O12" s="281">
        <f t="shared" si="0"/>
        <v>0</v>
      </c>
      <c r="P12" s="439"/>
    </row>
    <row r="13" spans="2:16" x14ac:dyDescent="0.2">
      <c r="B13" s="389">
        <v>2.4</v>
      </c>
      <c r="C13" s="272"/>
      <c r="D13" s="272" t="s">
        <v>490</v>
      </c>
      <c r="E13" s="192" t="str">
        <f>'3.1 Asset useful life'!D13</f>
        <v>17/8/2004 to 30/6/2023</v>
      </c>
      <c r="F13" s="308">
        <v>80</v>
      </c>
      <c r="G13" s="308">
        <v>0</v>
      </c>
      <c r="H13" s="308">
        <v>19917.874194209515</v>
      </c>
      <c r="I13" s="308">
        <v>994392.62</v>
      </c>
      <c r="J13" s="308">
        <v>0</v>
      </c>
      <c r="K13" s="308">
        <v>0</v>
      </c>
      <c r="L13" s="309">
        <f t="shared" ref="L13:L41" si="1">SUM(H13:K13)</f>
        <v>1014310.4941942095</v>
      </c>
      <c r="M13" s="308">
        <v>-1014310.4941942095</v>
      </c>
      <c r="N13" s="308">
        <v>0</v>
      </c>
      <c r="O13" s="281">
        <f t="shared" si="0"/>
        <v>0</v>
      </c>
      <c r="P13" s="439"/>
    </row>
    <row r="14" spans="2:16" x14ac:dyDescent="0.2">
      <c r="B14" s="389">
        <v>2.4</v>
      </c>
      <c r="C14" s="272"/>
      <c r="D14" s="272" t="s">
        <v>146</v>
      </c>
      <c r="E14" s="192" t="str">
        <f>'3.1 Asset useful life'!D14</f>
        <v>17/8/2004 to 30/6/2023</v>
      </c>
      <c r="F14" s="308">
        <v>15</v>
      </c>
      <c r="G14" s="308">
        <v>0</v>
      </c>
      <c r="H14" s="308">
        <v>9937.0772257481003</v>
      </c>
      <c r="I14" s="308">
        <v>1850605.1700000004</v>
      </c>
      <c r="J14" s="308">
        <v>0</v>
      </c>
      <c r="K14" s="308">
        <v>-178091</v>
      </c>
      <c r="L14" s="309">
        <f t="shared" si="1"/>
        <v>1682451.2472257484</v>
      </c>
      <c r="M14" s="308">
        <v>-1678679.3767865007</v>
      </c>
      <c r="N14" s="308">
        <v>-3771.8704392478926</v>
      </c>
      <c r="O14" s="281">
        <f t="shared" si="0"/>
        <v>-1.9872459233738482E-10</v>
      </c>
      <c r="P14" s="439"/>
    </row>
    <row r="15" spans="2:16" x14ac:dyDescent="0.2">
      <c r="B15" s="389">
        <v>2.4</v>
      </c>
      <c r="C15" s="272"/>
      <c r="D15" s="272" t="s">
        <v>1</v>
      </c>
      <c r="E15" s="192" t="str">
        <f>'3.1 Asset useful life'!D15</f>
        <v>17/8/2004 to 30/6/2023</v>
      </c>
      <c r="F15" s="308">
        <v>80</v>
      </c>
      <c r="G15" s="308">
        <v>0</v>
      </c>
      <c r="H15" s="308">
        <v>59530.884156446235</v>
      </c>
      <c r="I15" s="308">
        <v>847715.53999999992</v>
      </c>
      <c r="J15" s="308">
        <v>0</v>
      </c>
      <c r="K15" s="308">
        <v>-199627.59278688525</v>
      </c>
      <c r="L15" s="309">
        <f t="shared" si="1"/>
        <v>707618.83136956091</v>
      </c>
      <c r="M15" s="308">
        <v>-554596.1612910633</v>
      </c>
      <c r="N15" s="308">
        <v>-153022.67007849764</v>
      </c>
      <c r="O15" s="281">
        <f t="shared" si="0"/>
        <v>0</v>
      </c>
      <c r="P15" s="439"/>
    </row>
    <row r="16" spans="2:16" x14ac:dyDescent="0.2">
      <c r="B16" s="389">
        <v>2.4</v>
      </c>
      <c r="C16" s="272"/>
      <c r="D16" s="272" t="s">
        <v>232</v>
      </c>
      <c r="E16" s="192" t="str">
        <f>'3.1 Asset useful life'!D16</f>
        <v>17/8/2004 to 30/6/2023</v>
      </c>
      <c r="F16" s="308" t="s">
        <v>564</v>
      </c>
      <c r="G16" s="308">
        <v>0</v>
      </c>
      <c r="H16" s="308">
        <v>537034.42682775762</v>
      </c>
      <c r="I16" s="308">
        <v>5298819.9000000032</v>
      </c>
      <c r="J16" s="308">
        <v>0</v>
      </c>
      <c r="K16" s="308">
        <v>-2381130.5572131136</v>
      </c>
      <c r="L16" s="309">
        <f t="shared" si="1"/>
        <v>3454723.7696146471</v>
      </c>
      <c r="M16" s="308">
        <v>-3354584.8553041806</v>
      </c>
      <c r="N16" s="308">
        <v>-100138.91431046682</v>
      </c>
      <c r="O16" s="281">
        <f t="shared" si="0"/>
        <v>-3.2014213502407074E-10</v>
      </c>
      <c r="P16" s="439"/>
    </row>
    <row r="17" spans="2:16" x14ac:dyDescent="0.2">
      <c r="B17" s="389">
        <v>2.4</v>
      </c>
      <c r="C17" s="272"/>
      <c r="D17" s="272" t="s">
        <v>148</v>
      </c>
      <c r="E17" s="192" t="str">
        <f>'3.1 Asset useful life'!D17</f>
        <v>17/8/2004 to 30/6/2023</v>
      </c>
      <c r="F17" s="308" t="s">
        <v>565</v>
      </c>
      <c r="G17" s="308">
        <v>0</v>
      </c>
      <c r="H17" s="308">
        <v>499349.65910850465</v>
      </c>
      <c r="I17" s="308">
        <v>250867.05000000002</v>
      </c>
      <c r="J17" s="308">
        <v>0</v>
      </c>
      <c r="K17" s="308">
        <v>-22638.78</v>
      </c>
      <c r="L17" s="309">
        <f t="shared" si="1"/>
        <v>727577.92910850467</v>
      </c>
      <c r="M17" s="308">
        <v>-534295.28444589011</v>
      </c>
      <c r="N17" s="308">
        <v>-193282.64466261456</v>
      </c>
      <c r="O17" s="281">
        <f t="shared" si="0"/>
        <v>0</v>
      </c>
      <c r="P17" s="439"/>
    </row>
    <row r="18" spans="2:16" x14ac:dyDescent="0.2">
      <c r="B18" s="389" t="s">
        <v>568</v>
      </c>
      <c r="C18" s="272"/>
      <c r="D18" s="272" t="s">
        <v>541</v>
      </c>
      <c r="E18" s="192" t="str">
        <f>'3.1 Asset useful life'!D21</f>
        <v>1/7/2019 to 30/6/2023</v>
      </c>
      <c r="F18" s="308" t="s">
        <v>566</v>
      </c>
      <c r="G18" s="308">
        <v>0</v>
      </c>
      <c r="H18" s="308">
        <v>627279.98000000045</v>
      </c>
      <c r="I18" s="308">
        <v>1569986.91</v>
      </c>
      <c r="J18" s="308">
        <v>0</v>
      </c>
      <c r="K18" s="308">
        <v>0</v>
      </c>
      <c r="L18" s="309">
        <f t="shared" si="1"/>
        <v>2197266.8900000006</v>
      </c>
      <c r="M18" s="308">
        <v>-966771.21000000078</v>
      </c>
      <c r="N18" s="308">
        <v>-1230495.68</v>
      </c>
      <c r="O18" s="281">
        <f t="shared" si="0"/>
        <v>0</v>
      </c>
      <c r="P18" s="439"/>
    </row>
    <row r="19" spans="2:16" x14ac:dyDescent="0.2">
      <c r="B19" s="272"/>
      <c r="C19" s="272"/>
      <c r="D19" s="272"/>
      <c r="E19" s="192"/>
      <c r="F19" s="308"/>
      <c r="G19" s="308"/>
      <c r="H19" s="308"/>
      <c r="I19" s="308"/>
      <c r="J19" s="308"/>
      <c r="K19" s="308"/>
      <c r="L19" s="309">
        <f t="shared" si="1"/>
        <v>0</v>
      </c>
      <c r="M19" s="308"/>
      <c r="N19" s="308"/>
      <c r="O19" s="281">
        <f t="shared" si="0"/>
        <v>0</v>
      </c>
    </row>
    <row r="20" spans="2:16" x14ac:dyDescent="0.2">
      <c r="B20" s="272"/>
      <c r="C20" s="272"/>
      <c r="D20" s="272"/>
      <c r="E20" s="192"/>
      <c r="F20" s="308"/>
      <c r="G20" s="308"/>
      <c r="H20" s="308"/>
      <c r="I20" s="308"/>
      <c r="J20" s="308"/>
      <c r="K20" s="308"/>
      <c r="L20" s="309">
        <f t="shared" si="1"/>
        <v>0</v>
      </c>
      <c r="M20" s="308"/>
      <c r="N20" s="308"/>
      <c r="O20" s="281">
        <f t="shared" si="0"/>
        <v>0</v>
      </c>
    </row>
    <row r="21" spans="2:16" x14ac:dyDescent="0.2">
      <c r="B21" s="272"/>
      <c r="C21" s="272"/>
      <c r="D21" s="272"/>
      <c r="E21" s="192"/>
      <c r="F21" s="308"/>
      <c r="G21" s="308"/>
      <c r="H21" s="308"/>
      <c r="I21" s="308"/>
      <c r="J21" s="308"/>
      <c r="K21" s="308"/>
      <c r="L21" s="309">
        <f t="shared" si="1"/>
        <v>0</v>
      </c>
      <c r="M21" s="308"/>
      <c r="N21" s="308"/>
      <c r="O21" s="281">
        <f t="shared" si="0"/>
        <v>0</v>
      </c>
    </row>
    <row r="22" spans="2:16" x14ac:dyDescent="0.2">
      <c r="B22" s="272"/>
      <c r="C22" s="272"/>
      <c r="D22" s="272"/>
      <c r="E22" s="192"/>
      <c r="F22" s="308"/>
      <c r="G22" s="308"/>
      <c r="H22" s="308"/>
      <c r="I22" s="308"/>
      <c r="J22" s="308"/>
      <c r="K22" s="308"/>
      <c r="L22" s="309">
        <f t="shared" si="1"/>
        <v>0</v>
      </c>
      <c r="M22" s="308"/>
      <c r="N22" s="308"/>
      <c r="O22" s="281">
        <f t="shared" si="0"/>
        <v>0</v>
      </c>
    </row>
    <row r="23" spans="2:16" x14ac:dyDescent="0.2">
      <c r="B23" s="272"/>
      <c r="C23" s="272"/>
      <c r="D23" s="272"/>
      <c r="E23" s="192"/>
      <c r="F23" s="308"/>
      <c r="G23" s="308"/>
      <c r="H23" s="308"/>
      <c r="I23" s="308"/>
      <c r="J23" s="308"/>
      <c r="K23" s="308"/>
      <c r="L23" s="309">
        <f t="shared" si="1"/>
        <v>0</v>
      </c>
      <c r="M23" s="308"/>
      <c r="N23" s="308"/>
      <c r="O23" s="281">
        <f t="shared" si="0"/>
        <v>0</v>
      </c>
    </row>
    <row r="24" spans="2:16" x14ac:dyDescent="0.2">
      <c r="B24" s="272"/>
      <c r="C24" s="272"/>
      <c r="D24" s="272"/>
      <c r="E24" s="192"/>
      <c r="F24" s="308"/>
      <c r="G24" s="308"/>
      <c r="H24" s="308"/>
      <c r="I24" s="308"/>
      <c r="J24" s="308"/>
      <c r="K24" s="308"/>
      <c r="L24" s="309">
        <f t="shared" si="1"/>
        <v>0</v>
      </c>
      <c r="M24" s="308"/>
      <c r="N24" s="308"/>
      <c r="O24" s="281">
        <f t="shared" si="0"/>
        <v>0</v>
      </c>
    </row>
    <row r="25" spans="2:16" x14ac:dyDescent="0.2">
      <c r="B25" s="272"/>
      <c r="C25" s="272"/>
      <c r="D25" s="272"/>
      <c r="E25" s="192"/>
      <c r="F25" s="308"/>
      <c r="G25" s="308"/>
      <c r="H25" s="308"/>
      <c r="I25" s="308"/>
      <c r="J25" s="308"/>
      <c r="K25" s="308"/>
      <c r="L25" s="309">
        <f t="shared" si="1"/>
        <v>0</v>
      </c>
      <c r="M25" s="308"/>
      <c r="N25" s="308"/>
      <c r="O25" s="281">
        <f t="shared" si="0"/>
        <v>0</v>
      </c>
    </row>
    <row r="26" spans="2:16" x14ac:dyDescent="0.2">
      <c r="B26" s="272"/>
      <c r="C26" s="272"/>
      <c r="D26" s="272"/>
      <c r="E26" s="192"/>
      <c r="F26" s="308"/>
      <c r="G26" s="308"/>
      <c r="H26" s="308"/>
      <c r="I26" s="308"/>
      <c r="J26" s="308"/>
      <c r="K26" s="308"/>
      <c r="L26" s="309">
        <f t="shared" si="1"/>
        <v>0</v>
      </c>
      <c r="M26" s="308"/>
      <c r="N26" s="308"/>
      <c r="O26" s="281">
        <f t="shared" si="0"/>
        <v>0</v>
      </c>
    </row>
    <row r="27" spans="2:16" x14ac:dyDescent="0.2">
      <c r="B27" s="272"/>
      <c r="C27" s="272"/>
      <c r="D27" s="272"/>
      <c r="E27" s="192"/>
      <c r="F27" s="308"/>
      <c r="G27" s="308"/>
      <c r="H27" s="308"/>
      <c r="I27" s="308"/>
      <c r="J27" s="308"/>
      <c r="K27" s="308"/>
      <c r="L27" s="309">
        <f t="shared" si="1"/>
        <v>0</v>
      </c>
      <c r="M27" s="308"/>
      <c r="N27" s="308"/>
      <c r="O27" s="281">
        <f t="shared" si="0"/>
        <v>0</v>
      </c>
    </row>
    <row r="28" spans="2:16" x14ac:dyDescent="0.2">
      <c r="B28" s="272"/>
      <c r="C28" s="272"/>
      <c r="D28" s="272"/>
      <c r="E28" s="192"/>
      <c r="F28" s="308"/>
      <c r="G28" s="308"/>
      <c r="H28" s="308"/>
      <c r="I28" s="308"/>
      <c r="J28" s="308"/>
      <c r="K28" s="308"/>
      <c r="L28" s="309">
        <f t="shared" si="1"/>
        <v>0</v>
      </c>
      <c r="M28" s="308"/>
      <c r="N28" s="308"/>
      <c r="O28" s="281">
        <f t="shared" si="0"/>
        <v>0</v>
      </c>
    </row>
    <row r="29" spans="2:16" x14ac:dyDescent="0.2">
      <c r="B29" s="272"/>
      <c r="C29" s="272"/>
      <c r="D29" s="272"/>
      <c r="E29" s="192"/>
      <c r="F29" s="308"/>
      <c r="G29" s="308"/>
      <c r="H29" s="308"/>
      <c r="I29" s="308"/>
      <c r="J29" s="308"/>
      <c r="K29" s="308"/>
      <c r="L29" s="309">
        <f t="shared" si="1"/>
        <v>0</v>
      </c>
      <c r="M29" s="308"/>
      <c r="N29" s="308"/>
      <c r="O29" s="281">
        <f t="shared" si="0"/>
        <v>0</v>
      </c>
    </row>
    <row r="30" spans="2:16" x14ac:dyDescent="0.2">
      <c r="B30" s="272"/>
      <c r="C30" s="272"/>
      <c r="D30" s="272"/>
      <c r="E30" s="192"/>
      <c r="F30" s="308"/>
      <c r="G30" s="308"/>
      <c r="H30" s="308"/>
      <c r="I30" s="308"/>
      <c r="J30" s="308"/>
      <c r="K30" s="308"/>
      <c r="L30" s="309">
        <f t="shared" si="1"/>
        <v>0</v>
      </c>
      <c r="M30" s="308"/>
      <c r="N30" s="308"/>
      <c r="O30" s="281">
        <f t="shared" si="0"/>
        <v>0</v>
      </c>
    </row>
    <row r="31" spans="2:16" x14ac:dyDescent="0.2">
      <c r="B31" s="272"/>
      <c r="C31" s="272"/>
      <c r="D31" s="272"/>
      <c r="E31" s="192"/>
      <c r="F31" s="308"/>
      <c r="G31" s="308"/>
      <c r="H31" s="308"/>
      <c r="I31" s="308"/>
      <c r="J31" s="308"/>
      <c r="K31" s="308"/>
      <c r="L31" s="309">
        <f t="shared" si="1"/>
        <v>0</v>
      </c>
      <c r="M31" s="308"/>
      <c r="N31" s="308"/>
      <c r="O31" s="281">
        <f t="shared" si="0"/>
        <v>0</v>
      </c>
    </row>
    <row r="32" spans="2:16" x14ac:dyDescent="0.2">
      <c r="B32" s="272"/>
      <c r="C32" s="272"/>
      <c r="D32" s="272"/>
      <c r="E32" s="192"/>
      <c r="F32" s="308"/>
      <c r="G32" s="308"/>
      <c r="H32" s="308"/>
      <c r="I32" s="308"/>
      <c r="J32" s="308"/>
      <c r="K32" s="308"/>
      <c r="L32" s="309">
        <f t="shared" si="1"/>
        <v>0</v>
      </c>
      <c r="M32" s="308"/>
      <c r="N32" s="308"/>
      <c r="O32" s="281">
        <f t="shared" si="0"/>
        <v>0</v>
      </c>
    </row>
    <row r="33" spans="2:15" x14ac:dyDescent="0.2">
      <c r="B33" s="272"/>
      <c r="C33" s="272"/>
      <c r="D33" s="272"/>
      <c r="E33" s="192"/>
      <c r="F33" s="308"/>
      <c r="G33" s="308"/>
      <c r="H33" s="308"/>
      <c r="I33" s="308"/>
      <c r="J33" s="308"/>
      <c r="K33" s="308"/>
      <c r="L33" s="309">
        <f t="shared" si="1"/>
        <v>0</v>
      </c>
      <c r="M33" s="308"/>
      <c r="N33" s="308"/>
      <c r="O33" s="281">
        <f t="shared" si="0"/>
        <v>0</v>
      </c>
    </row>
    <row r="34" spans="2:15" x14ac:dyDescent="0.2">
      <c r="B34" s="272"/>
      <c r="C34" s="272"/>
      <c r="D34" s="272"/>
      <c r="E34" s="192"/>
      <c r="F34" s="308"/>
      <c r="G34" s="308"/>
      <c r="H34" s="308"/>
      <c r="I34" s="308"/>
      <c r="J34" s="308"/>
      <c r="K34" s="308"/>
      <c r="L34" s="309">
        <f t="shared" si="1"/>
        <v>0</v>
      </c>
      <c r="M34" s="308"/>
      <c r="N34" s="308"/>
      <c r="O34" s="281">
        <f t="shared" si="0"/>
        <v>0</v>
      </c>
    </row>
    <row r="35" spans="2:15" x14ac:dyDescent="0.2">
      <c r="B35" s="272"/>
      <c r="C35" s="272"/>
      <c r="D35" s="272"/>
      <c r="E35" s="192"/>
      <c r="F35" s="308"/>
      <c r="G35" s="308"/>
      <c r="H35" s="308"/>
      <c r="I35" s="308"/>
      <c r="J35" s="308"/>
      <c r="K35" s="308"/>
      <c r="L35" s="309">
        <f t="shared" si="1"/>
        <v>0</v>
      </c>
      <c r="M35" s="308"/>
      <c r="N35" s="308"/>
      <c r="O35" s="281">
        <f t="shared" si="0"/>
        <v>0</v>
      </c>
    </row>
    <row r="36" spans="2:15" x14ac:dyDescent="0.2">
      <c r="B36" s="272"/>
      <c r="C36" s="272"/>
      <c r="D36" s="272"/>
      <c r="E36" s="192"/>
      <c r="F36" s="308"/>
      <c r="G36" s="308"/>
      <c r="H36" s="308"/>
      <c r="I36" s="308"/>
      <c r="J36" s="308"/>
      <c r="K36" s="308"/>
      <c r="L36" s="309">
        <f t="shared" si="1"/>
        <v>0</v>
      </c>
      <c r="M36" s="308"/>
      <c r="N36" s="308"/>
      <c r="O36" s="281">
        <f t="shared" si="0"/>
        <v>0</v>
      </c>
    </row>
    <row r="37" spans="2:15" x14ac:dyDescent="0.2">
      <c r="B37" s="272"/>
      <c r="C37" s="272"/>
      <c r="D37" s="272"/>
      <c r="E37" s="192"/>
      <c r="F37" s="308"/>
      <c r="G37" s="308"/>
      <c r="H37" s="308"/>
      <c r="I37" s="308"/>
      <c r="J37" s="308"/>
      <c r="K37" s="308"/>
      <c r="L37" s="309">
        <f t="shared" si="1"/>
        <v>0</v>
      </c>
      <c r="M37" s="308"/>
      <c r="N37" s="308"/>
      <c r="O37" s="281">
        <f t="shared" si="0"/>
        <v>0</v>
      </c>
    </row>
    <row r="38" spans="2:15" x14ac:dyDescent="0.2">
      <c r="B38" s="272"/>
      <c r="C38" s="272"/>
      <c r="D38" s="272"/>
      <c r="E38" s="192"/>
      <c r="F38" s="308"/>
      <c r="G38" s="308"/>
      <c r="H38" s="308"/>
      <c r="I38" s="308"/>
      <c r="J38" s="308"/>
      <c r="K38" s="308"/>
      <c r="L38" s="309">
        <f t="shared" si="1"/>
        <v>0</v>
      </c>
      <c r="M38" s="308"/>
      <c r="N38" s="308"/>
      <c r="O38" s="281">
        <f t="shared" si="0"/>
        <v>0</v>
      </c>
    </row>
    <row r="39" spans="2:15" x14ac:dyDescent="0.2">
      <c r="B39" s="272"/>
      <c r="C39" s="272"/>
      <c r="D39" s="272"/>
      <c r="E39" s="192"/>
      <c r="F39" s="308"/>
      <c r="G39" s="308"/>
      <c r="H39" s="308"/>
      <c r="I39" s="308"/>
      <c r="J39" s="308"/>
      <c r="K39" s="308"/>
      <c r="L39" s="309">
        <f t="shared" si="1"/>
        <v>0</v>
      </c>
      <c r="M39" s="308"/>
      <c r="N39" s="308"/>
      <c r="O39" s="281">
        <f t="shared" si="0"/>
        <v>0</v>
      </c>
    </row>
    <row r="40" spans="2:15" x14ac:dyDescent="0.2">
      <c r="B40" s="272"/>
      <c r="C40" s="272"/>
      <c r="D40" s="272"/>
      <c r="E40" s="192"/>
      <c r="F40" s="308"/>
      <c r="G40" s="308"/>
      <c r="H40" s="308"/>
      <c r="I40" s="308"/>
      <c r="J40" s="308"/>
      <c r="K40" s="308"/>
      <c r="L40" s="309">
        <f t="shared" si="1"/>
        <v>0</v>
      </c>
      <c r="M40" s="308"/>
      <c r="N40" s="308"/>
      <c r="O40" s="281">
        <f t="shared" si="0"/>
        <v>0</v>
      </c>
    </row>
    <row r="41" spans="2:15" x14ac:dyDescent="0.2">
      <c r="B41" s="272"/>
      <c r="C41" s="272"/>
      <c r="D41" s="272"/>
      <c r="E41" s="192"/>
      <c r="F41" s="308"/>
      <c r="G41" s="308"/>
      <c r="H41" s="308"/>
      <c r="I41" s="308"/>
      <c r="J41" s="308"/>
      <c r="K41" s="308"/>
      <c r="L41" s="309">
        <f t="shared" si="1"/>
        <v>0</v>
      </c>
      <c r="M41" s="308"/>
      <c r="N41" s="308"/>
      <c r="O41" s="281">
        <f t="shared" si="0"/>
        <v>0</v>
      </c>
    </row>
    <row r="42" spans="2:15" x14ac:dyDescent="0.2">
      <c r="B42" s="272"/>
      <c r="C42" s="272"/>
      <c r="D42" s="272"/>
      <c r="E42" s="192"/>
      <c r="F42" s="308"/>
      <c r="G42" s="308"/>
      <c r="H42" s="308"/>
      <c r="I42" s="308"/>
      <c r="J42" s="308"/>
      <c r="K42" s="308"/>
      <c r="L42" s="309">
        <f t="shared" ref="L42:L52" si="2">SUM(H42:K42)</f>
        <v>0</v>
      </c>
      <c r="M42" s="308"/>
      <c r="N42" s="308"/>
      <c r="O42" s="281">
        <f t="shared" si="0"/>
        <v>0</v>
      </c>
    </row>
    <row r="43" spans="2:15" x14ac:dyDescent="0.2">
      <c r="B43" s="272"/>
      <c r="C43" s="272"/>
      <c r="D43" s="272"/>
      <c r="E43" s="192"/>
      <c r="F43" s="308"/>
      <c r="G43" s="308"/>
      <c r="H43" s="308"/>
      <c r="I43" s="308"/>
      <c r="J43" s="308"/>
      <c r="K43" s="308"/>
      <c r="L43" s="309">
        <f t="shared" si="2"/>
        <v>0</v>
      </c>
      <c r="M43" s="308"/>
      <c r="N43" s="308"/>
      <c r="O43" s="281">
        <f t="shared" si="0"/>
        <v>0</v>
      </c>
    </row>
    <row r="44" spans="2:15" x14ac:dyDescent="0.2">
      <c r="B44" s="272"/>
      <c r="C44" s="272"/>
      <c r="D44" s="272"/>
      <c r="E44" s="192"/>
      <c r="F44" s="308"/>
      <c r="G44" s="308"/>
      <c r="H44" s="308"/>
      <c r="I44" s="308"/>
      <c r="J44" s="308"/>
      <c r="K44" s="308"/>
      <c r="L44" s="309">
        <f t="shared" si="2"/>
        <v>0</v>
      </c>
      <c r="M44" s="308"/>
      <c r="N44" s="308"/>
      <c r="O44" s="281">
        <f t="shared" si="0"/>
        <v>0</v>
      </c>
    </row>
    <row r="45" spans="2:15" x14ac:dyDescent="0.2">
      <c r="B45" s="272"/>
      <c r="C45" s="272"/>
      <c r="D45" s="272"/>
      <c r="E45" s="192"/>
      <c r="F45" s="308"/>
      <c r="G45" s="308"/>
      <c r="H45" s="308"/>
      <c r="I45" s="308"/>
      <c r="J45" s="308"/>
      <c r="K45" s="308"/>
      <c r="L45" s="309">
        <f t="shared" si="2"/>
        <v>0</v>
      </c>
      <c r="M45" s="308"/>
      <c r="N45" s="308"/>
      <c r="O45" s="281">
        <f t="shared" si="0"/>
        <v>0</v>
      </c>
    </row>
    <row r="46" spans="2:15" x14ac:dyDescent="0.2">
      <c r="B46" s="272"/>
      <c r="C46" s="272"/>
      <c r="D46" s="272"/>
      <c r="E46" s="192"/>
      <c r="F46" s="308"/>
      <c r="G46" s="308"/>
      <c r="H46" s="308"/>
      <c r="I46" s="308"/>
      <c r="J46" s="308"/>
      <c r="K46" s="308"/>
      <c r="L46" s="309">
        <f t="shared" si="2"/>
        <v>0</v>
      </c>
      <c r="M46" s="308"/>
      <c r="N46" s="308"/>
      <c r="O46" s="281">
        <f t="shared" si="0"/>
        <v>0</v>
      </c>
    </row>
    <row r="47" spans="2:15" x14ac:dyDescent="0.2">
      <c r="B47" s="272"/>
      <c r="C47" s="272"/>
      <c r="D47" s="272"/>
      <c r="E47" s="192"/>
      <c r="F47" s="308"/>
      <c r="G47" s="308"/>
      <c r="H47" s="308"/>
      <c r="I47" s="308"/>
      <c r="J47" s="308"/>
      <c r="K47" s="308"/>
      <c r="L47" s="309">
        <f t="shared" si="2"/>
        <v>0</v>
      </c>
      <c r="M47" s="308"/>
      <c r="N47" s="308"/>
      <c r="O47" s="281">
        <f t="shared" si="0"/>
        <v>0</v>
      </c>
    </row>
    <row r="48" spans="2:15" x14ac:dyDescent="0.2">
      <c r="B48" s="272"/>
      <c r="C48" s="272"/>
      <c r="D48" s="272"/>
      <c r="E48" s="192"/>
      <c r="F48" s="308"/>
      <c r="G48" s="308"/>
      <c r="H48" s="308"/>
      <c r="I48" s="308"/>
      <c r="J48" s="308"/>
      <c r="K48" s="308"/>
      <c r="L48" s="309">
        <f t="shared" si="2"/>
        <v>0</v>
      </c>
      <c r="M48" s="308"/>
      <c r="N48" s="308"/>
      <c r="O48" s="281">
        <f t="shared" si="0"/>
        <v>0</v>
      </c>
    </row>
    <row r="49" spans="2:16" x14ac:dyDescent="0.2">
      <c r="B49" s="272"/>
      <c r="C49" s="272"/>
      <c r="D49" s="272"/>
      <c r="E49" s="192"/>
      <c r="F49" s="308"/>
      <c r="G49" s="308"/>
      <c r="H49" s="308"/>
      <c r="I49" s="308"/>
      <c r="J49" s="308"/>
      <c r="K49" s="308"/>
      <c r="L49" s="309">
        <f t="shared" si="2"/>
        <v>0</v>
      </c>
      <c r="M49" s="308"/>
      <c r="N49" s="308"/>
      <c r="O49" s="281">
        <f t="shared" si="0"/>
        <v>0</v>
      </c>
    </row>
    <row r="50" spans="2:16" x14ac:dyDescent="0.2">
      <c r="B50" s="272"/>
      <c r="C50" s="272"/>
      <c r="D50" s="272"/>
      <c r="E50" s="192"/>
      <c r="F50" s="308"/>
      <c r="G50" s="308"/>
      <c r="H50" s="308"/>
      <c r="I50" s="308"/>
      <c r="J50" s="308"/>
      <c r="K50" s="308"/>
      <c r="L50" s="309">
        <f t="shared" si="2"/>
        <v>0</v>
      </c>
      <c r="M50" s="308"/>
      <c r="N50" s="308"/>
      <c r="O50" s="281">
        <f t="shared" si="0"/>
        <v>0</v>
      </c>
    </row>
    <row r="51" spans="2:16" x14ac:dyDescent="0.2">
      <c r="B51" s="272"/>
      <c r="C51" s="272"/>
      <c r="D51" s="272"/>
      <c r="E51" s="192"/>
      <c r="F51" s="308"/>
      <c r="G51" s="308"/>
      <c r="H51" s="308"/>
      <c r="I51" s="308"/>
      <c r="J51" s="308"/>
      <c r="K51" s="308"/>
      <c r="L51" s="309">
        <f t="shared" si="2"/>
        <v>0</v>
      </c>
      <c r="M51" s="308"/>
      <c r="N51" s="308"/>
      <c r="O51" s="281">
        <f t="shared" si="0"/>
        <v>0</v>
      </c>
    </row>
    <row r="52" spans="2:16" x14ac:dyDescent="0.2">
      <c r="B52" s="272"/>
      <c r="C52" s="272"/>
      <c r="D52" s="272"/>
      <c r="E52" s="192"/>
      <c r="F52" s="308"/>
      <c r="G52" s="308"/>
      <c r="H52" s="308"/>
      <c r="I52" s="308"/>
      <c r="J52" s="308"/>
      <c r="K52" s="308"/>
      <c r="L52" s="309">
        <f t="shared" si="2"/>
        <v>0</v>
      </c>
      <c r="M52" s="308"/>
      <c r="N52" s="308"/>
      <c r="O52" s="281">
        <f t="shared" si="0"/>
        <v>0</v>
      </c>
    </row>
    <row r="53" spans="2:16" x14ac:dyDescent="0.2">
      <c r="B53" s="41"/>
      <c r="C53" s="40"/>
      <c r="D53" s="40" t="s">
        <v>77</v>
      </c>
      <c r="E53" s="43"/>
      <c r="F53" s="310"/>
      <c r="G53" s="283">
        <f>SUM(G9:G52)</f>
        <v>0</v>
      </c>
      <c r="H53" s="283">
        <f t="shared" ref="H53:O53" si="3">SUM(H9:H52)</f>
        <v>13271477.673394803</v>
      </c>
      <c r="I53" s="283">
        <f t="shared" si="3"/>
        <v>65941253.289999999</v>
      </c>
      <c r="J53" s="283">
        <f t="shared" si="3"/>
        <v>4302265.95</v>
      </c>
      <c r="K53" s="283">
        <f t="shared" si="3"/>
        <v>-5917101.9124545641</v>
      </c>
      <c r="L53" s="283">
        <f t="shared" si="3"/>
        <v>77597895.000940263</v>
      </c>
      <c r="M53" s="283">
        <f t="shared" si="3"/>
        <v>-59175375.718738683</v>
      </c>
      <c r="N53" s="283">
        <f t="shared" si="3"/>
        <v>-18422519.282201566</v>
      </c>
      <c r="O53" s="283">
        <f t="shared" si="3"/>
        <v>-5.1886672736145556E-10</v>
      </c>
    </row>
    <row r="55" spans="2:16" x14ac:dyDescent="0.2">
      <c r="H55" s="441"/>
    </row>
    <row r="56" spans="2:16" ht="15.75" x14ac:dyDescent="0.25">
      <c r="B56" s="365" t="s">
        <v>310</v>
      </c>
    </row>
    <row r="58" spans="2:16" ht="46.5" customHeight="1" x14ac:dyDescent="0.2">
      <c r="B58" s="123" t="s">
        <v>222</v>
      </c>
      <c r="C58" s="123" t="s">
        <v>18</v>
      </c>
      <c r="D58" s="124" t="s">
        <v>0</v>
      </c>
      <c r="E58" s="123" t="s">
        <v>70</v>
      </c>
      <c r="F58" s="123" t="s">
        <v>71</v>
      </c>
      <c r="G58" s="124" t="s">
        <v>494</v>
      </c>
      <c r="H58" s="123" t="s">
        <v>73</v>
      </c>
      <c r="I58" s="124" t="s">
        <v>486</v>
      </c>
      <c r="J58" s="219" t="s">
        <v>308</v>
      </c>
      <c r="K58" s="123" t="s">
        <v>74</v>
      </c>
      <c r="L58" s="219" t="s">
        <v>309</v>
      </c>
      <c r="M58" s="123" t="s">
        <v>495</v>
      </c>
      <c r="N58" s="123" t="s">
        <v>75</v>
      </c>
    </row>
    <row r="59" spans="2:16" x14ac:dyDescent="0.2">
      <c r="B59" s="125"/>
      <c r="C59" s="125"/>
      <c r="D59" s="218"/>
      <c r="E59" s="125"/>
      <c r="F59" s="129" t="s">
        <v>76</v>
      </c>
      <c r="G59" s="129" t="s">
        <v>182</v>
      </c>
      <c r="H59" s="129" t="s">
        <v>182</v>
      </c>
      <c r="I59" s="129" t="s">
        <v>182</v>
      </c>
      <c r="J59" s="129" t="s">
        <v>182</v>
      </c>
      <c r="K59" s="129" t="s">
        <v>182</v>
      </c>
      <c r="L59" s="129" t="s">
        <v>182</v>
      </c>
      <c r="M59" s="129" t="s">
        <v>182</v>
      </c>
      <c r="N59" s="129" t="s">
        <v>182</v>
      </c>
    </row>
    <row r="60" spans="2:16" x14ac:dyDescent="0.2">
      <c r="B60" s="389" t="s">
        <v>569</v>
      </c>
      <c r="C60" s="273" t="s">
        <v>570</v>
      </c>
      <c r="D60" s="273" t="s">
        <v>432</v>
      </c>
      <c r="E60" s="192" t="s">
        <v>615</v>
      </c>
      <c r="F60" s="271">
        <f>'3.1 Asset useful life'!$E$27</f>
        <v>5</v>
      </c>
      <c r="G60" s="308">
        <v>0</v>
      </c>
      <c r="H60" s="308">
        <v>0</v>
      </c>
      <c r="I60" s="308">
        <v>0</v>
      </c>
      <c r="J60" s="308">
        <v>0</v>
      </c>
      <c r="K60" s="309">
        <f t="shared" ref="K60:K66" si="4">SUM(G60:J60)</f>
        <v>0</v>
      </c>
      <c r="L60" s="308">
        <v>0</v>
      </c>
      <c r="M60" s="308">
        <f t="shared" ref="M60:M62" si="5">IF(SUM(K60:L60)&gt;0,-K60/F60,0)</f>
        <v>0</v>
      </c>
      <c r="N60" s="281">
        <f t="shared" ref="N60:N73" si="6">SUM(K60:M60)</f>
        <v>0</v>
      </c>
    </row>
    <row r="61" spans="2:16" x14ac:dyDescent="0.2">
      <c r="B61" s="389" t="s">
        <v>569</v>
      </c>
      <c r="C61" s="273" t="s">
        <v>570</v>
      </c>
      <c r="D61" s="273" t="s">
        <v>432</v>
      </c>
      <c r="E61" s="192" t="s">
        <v>616</v>
      </c>
      <c r="F61" s="271">
        <f>'3.1 Asset useful life'!$E$27</f>
        <v>5</v>
      </c>
      <c r="G61" s="308">
        <v>0</v>
      </c>
      <c r="H61" s="308">
        <v>0</v>
      </c>
      <c r="I61" s="308">
        <v>0</v>
      </c>
      <c r="J61" s="308">
        <v>0</v>
      </c>
      <c r="K61" s="309">
        <f t="shared" si="4"/>
        <v>0</v>
      </c>
      <c r="L61" s="308">
        <v>0</v>
      </c>
      <c r="M61" s="308">
        <f t="shared" si="5"/>
        <v>0</v>
      </c>
      <c r="N61" s="281">
        <f t="shared" si="6"/>
        <v>0</v>
      </c>
    </row>
    <row r="62" spans="2:16" x14ac:dyDescent="0.2">
      <c r="B62" s="389" t="s">
        <v>569</v>
      </c>
      <c r="C62" s="273" t="s">
        <v>570</v>
      </c>
      <c r="D62" s="273" t="s">
        <v>432</v>
      </c>
      <c r="E62" s="192" t="s">
        <v>617</v>
      </c>
      <c r="F62" s="271">
        <f>'3.1 Asset useful life'!$E$27</f>
        <v>5</v>
      </c>
      <c r="G62" s="308">
        <v>0</v>
      </c>
      <c r="H62" s="308">
        <v>0</v>
      </c>
      <c r="I62" s="308">
        <v>0</v>
      </c>
      <c r="J62" s="308">
        <v>0</v>
      </c>
      <c r="K62" s="309">
        <f t="shared" si="4"/>
        <v>0</v>
      </c>
      <c r="L62" s="308">
        <v>0</v>
      </c>
      <c r="M62" s="308">
        <f t="shared" si="5"/>
        <v>0</v>
      </c>
      <c r="N62" s="281">
        <f t="shared" si="6"/>
        <v>0</v>
      </c>
    </row>
    <row r="63" spans="2:16" x14ac:dyDescent="0.2">
      <c r="B63" s="389" t="s">
        <v>569</v>
      </c>
      <c r="C63" s="273" t="s">
        <v>570</v>
      </c>
      <c r="D63" s="273" t="s">
        <v>432</v>
      </c>
      <c r="E63" s="192" t="s">
        <v>618</v>
      </c>
      <c r="F63" s="271">
        <f>'3.1 Asset useful life'!$E$27</f>
        <v>5</v>
      </c>
      <c r="G63" s="308">
        <v>11660.331859070242</v>
      </c>
      <c r="H63" s="308">
        <v>0</v>
      </c>
      <c r="I63" s="308">
        <v>0</v>
      </c>
      <c r="J63" s="308">
        <v>0</v>
      </c>
      <c r="K63" s="309">
        <f t="shared" si="4"/>
        <v>11660.331859070242</v>
      </c>
      <c r="L63" s="308">
        <v>-11660.331859070242</v>
      </c>
      <c r="M63" s="308"/>
      <c r="N63" s="281">
        <f>SUM(K63:M63)</f>
        <v>0</v>
      </c>
      <c r="P63" s="441"/>
    </row>
    <row r="64" spans="2:16" x14ac:dyDescent="0.2">
      <c r="B64" s="389" t="s">
        <v>569</v>
      </c>
      <c r="C64" s="273" t="s">
        <v>570</v>
      </c>
      <c r="D64" s="273" t="s">
        <v>432</v>
      </c>
      <c r="E64" s="192" t="s">
        <v>619</v>
      </c>
      <c r="F64" s="271">
        <f>'3.1 Asset useful life'!$E$27</f>
        <v>5</v>
      </c>
      <c r="G64" s="308">
        <v>44180.583134217639</v>
      </c>
      <c r="H64" s="308">
        <v>0</v>
      </c>
      <c r="I64" s="308">
        <v>0</v>
      </c>
      <c r="J64" s="308">
        <v>0</v>
      </c>
      <c r="K64" s="309">
        <f t="shared" si="4"/>
        <v>44180.583134217639</v>
      </c>
      <c r="L64" s="308">
        <v>-44180.583134217639</v>
      </c>
      <c r="M64" s="308"/>
      <c r="N64" s="281">
        <f t="shared" si="6"/>
        <v>0</v>
      </c>
      <c r="P64" s="441"/>
    </row>
    <row r="65" spans="2:16" x14ac:dyDescent="0.2">
      <c r="B65" s="389" t="s">
        <v>569</v>
      </c>
      <c r="C65" s="273" t="s">
        <v>570</v>
      </c>
      <c r="D65" s="273" t="s">
        <v>432</v>
      </c>
      <c r="E65" s="192" t="s">
        <v>607</v>
      </c>
      <c r="F65" s="271">
        <f>'3.1 Asset useful life'!$E$27</f>
        <v>5</v>
      </c>
      <c r="G65" s="308">
        <v>112502.62547741682</v>
      </c>
      <c r="H65" s="308">
        <v>0</v>
      </c>
      <c r="I65" s="308">
        <v>0</v>
      </c>
      <c r="J65" s="308">
        <v>-3476.996207550761</v>
      </c>
      <c r="K65" s="309">
        <f t="shared" si="4"/>
        <v>109025.62926986605</v>
      </c>
      <c r="L65" s="308">
        <v>-109025.62926986605</v>
      </c>
      <c r="M65" s="308"/>
      <c r="N65" s="281">
        <f t="shared" si="6"/>
        <v>0</v>
      </c>
      <c r="P65" s="441"/>
    </row>
    <row r="66" spans="2:16" x14ac:dyDescent="0.2">
      <c r="B66" s="389" t="s">
        <v>569</v>
      </c>
      <c r="C66" s="273" t="s">
        <v>570</v>
      </c>
      <c r="D66" s="273" t="s">
        <v>432</v>
      </c>
      <c r="E66" s="192" t="s">
        <v>608</v>
      </c>
      <c r="F66" s="271">
        <f>'3.1 Asset useful life'!$E$27</f>
        <v>5</v>
      </c>
      <c r="G66" s="308">
        <v>68479.728519916302</v>
      </c>
      <c r="H66" s="308">
        <v>0</v>
      </c>
      <c r="I66" s="308">
        <v>0</v>
      </c>
      <c r="J66" s="308">
        <v>-13948.532810460249</v>
      </c>
      <c r="K66" s="309">
        <f t="shared" si="4"/>
        <v>54531.195709456049</v>
      </c>
      <c r="L66" s="308">
        <v>-54531.195709456049</v>
      </c>
      <c r="M66" s="308"/>
      <c r="N66" s="281">
        <f t="shared" si="6"/>
        <v>0</v>
      </c>
      <c r="P66" s="441"/>
    </row>
    <row r="67" spans="2:16" x14ac:dyDescent="0.2">
      <c r="B67" s="389" t="s">
        <v>569</v>
      </c>
      <c r="C67" s="273" t="s">
        <v>570</v>
      </c>
      <c r="D67" s="273" t="s">
        <v>432</v>
      </c>
      <c r="E67" s="192" t="s">
        <v>609</v>
      </c>
      <c r="F67" s="271">
        <f>'3.1 Asset useful life'!$E$27</f>
        <v>5</v>
      </c>
      <c r="G67" s="308">
        <v>67811.155225383773</v>
      </c>
      <c r="H67" s="308">
        <v>0</v>
      </c>
      <c r="I67" s="308">
        <v>0</v>
      </c>
      <c r="J67" s="308">
        <v>-7760.3745197266635</v>
      </c>
      <c r="K67" s="309">
        <f t="shared" ref="K67:K72" si="7">SUM(G67:J67)</f>
        <v>60050.780705657111</v>
      </c>
      <c r="L67" s="308">
        <v>-60050.780705657111</v>
      </c>
      <c r="M67" s="308"/>
      <c r="N67" s="281">
        <f t="shared" si="6"/>
        <v>0</v>
      </c>
      <c r="P67" s="441"/>
    </row>
    <row r="68" spans="2:16" x14ac:dyDescent="0.2">
      <c r="B68" s="389" t="s">
        <v>569</v>
      </c>
      <c r="C68" s="273" t="s">
        <v>570</v>
      </c>
      <c r="D68" s="273" t="s">
        <v>432</v>
      </c>
      <c r="E68" s="192" t="s">
        <v>610</v>
      </c>
      <c r="F68" s="271">
        <f>'3.1 Asset useful life'!$E$27</f>
        <v>5</v>
      </c>
      <c r="G68" s="308">
        <v>239415.8666950473</v>
      </c>
      <c r="H68" s="308">
        <v>0</v>
      </c>
      <c r="I68" s="308">
        <v>0</v>
      </c>
      <c r="J68" s="308">
        <v>-2538.9380828982962</v>
      </c>
      <c r="K68" s="309">
        <f t="shared" si="7"/>
        <v>236876.928612149</v>
      </c>
      <c r="L68" s="308">
        <v>-236876.928612149</v>
      </c>
      <c r="M68" s="308"/>
      <c r="N68" s="281">
        <f t="shared" si="6"/>
        <v>0</v>
      </c>
      <c r="P68" s="441"/>
    </row>
    <row r="69" spans="2:16" x14ac:dyDescent="0.2">
      <c r="B69" s="389" t="s">
        <v>569</v>
      </c>
      <c r="C69" s="273" t="s">
        <v>570</v>
      </c>
      <c r="D69" s="273" t="s">
        <v>432</v>
      </c>
      <c r="E69" s="192" t="s">
        <v>611</v>
      </c>
      <c r="F69" s="271">
        <f>'3.1 Asset useful life'!$E$27</f>
        <v>5</v>
      </c>
      <c r="G69" s="308">
        <v>74521.321254816081</v>
      </c>
      <c r="H69" s="308">
        <v>0</v>
      </c>
      <c r="I69" s="308">
        <v>0</v>
      </c>
      <c r="J69" s="308">
        <v>-17250.646480283649</v>
      </c>
      <c r="K69" s="309">
        <f t="shared" si="7"/>
        <v>57270.674774532432</v>
      </c>
      <c r="L69" s="308">
        <v>-57270.674774532432</v>
      </c>
      <c r="M69" s="308"/>
      <c r="N69" s="281">
        <f t="shared" si="6"/>
        <v>0</v>
      </c>
      <c r="P69" s="441"/>
    </row>
    <row r="70" spans="2:16" x14ac:dyDescent="0.2">
      <c r="B70" s="389" t="s">
        <v>569</v>
      </c>
      <c r="C70" s="273" t="s">
        <v>570</v>
      </c>
      <c r="D70" s="273" t="s">
        <v>432</v>
      </c>
      <c r="E70" s="192" t="s">
        <v>571</v>
      </c>
      <c r="F70" s="271">
        <f>'3.1 Asset useful life'!$E$27</f>
        <v>5</v>
      </c>
      <c r="G70" s="308">
        <v>55050.865507064846</v>
      </c>
      <c r="H70" s="308">
        <v>0</v>
      </c>
      <c r="I70" s="308">
        <v>0</v>
      </c>
      <c r="J70" s="308">
        <v>-5606.0627730723209</v>
      </c>
      <c r="K70" s="309">
        <f t="shared" si="7"/>
        <v>49444.802733992525</v>
      </c>
      <c r="L70" s="308">
        <v>-49444.802733992525</v>
      </c>
      <c r="M70" s="308"/>
      <c r="N70" s="281">
        <f t="shared" si="6"/>
        <v>0</v>
      </c>
      <c r="P70" s="441"/>
    </row>
    <row r="71" spans="2:16" x14ac:dyDescent="0.2">
      <c r="B71" s="389" t="s">
        <v>569</v>
      </c>
      <c r="C71" s="273" t="s">
        <v>570</v>
      </c>
      <c r="D71" s="273" t="s">
        <v>432</v>
      </c>
      <c r="E71" s="192" t="s">
        <v>572</v>
      </c>
      <c r="F71" s="271">
        <f>'3.1 Asset useful life'!$E$27</f>
        <v>5</v>
      </c>
      <c r="G71" s="308">
        <v>43884.783160018291</v>
      </c>
      <c r="H71" s="308">
        <v>0</v>
      </c>
      <c r="I71" s="308">
        <v>0</v>
      </c>
      <c r="J71" s="308">
        <v>-12475.051850188464</v>
      </c>
      <c r="K71" s="309">
        <f t="shared" si="7"/>
        <v>31409.731309829825</v>
      </c>
      <c r="L71" s="308">
        <v>-31409.731309829825</v>
      </c>
      <c r="M71" s="308"/>
      <c r="N71" s="281">
        <f t="shared" si="6"/>
        <v>0</v>
      </c>
      <c r="P71" s="441"/>
    </row>
    <row r="72" spans="2:16" x14ac:dyDescent="0.2">
      <c r="B72" s="389" t="s">
        <v>569</v>
      </c>
      <c r="C72" s="273" t="s">
        <v>570</v>
      </c>
      <c r="D72" s="273" t="s">
        <v>432</v>
      </c>
      <c r="E72" s="192" t="s">
        <v>573</v>
      </c>
      <c r="F72" s="271">
        <f>'3.1 Asset useful life'!$E$27</f>
        <v>5</v>
      </c>
      <c r="G72" s="308">
        <v>195940.48891573673</v>
      </c>
      <c r="H72" s="308">
        <v>0</v>
      </c>
      <c r="I72" s="308">
        <v>0</v>
      </c>
      <c r="J72" s="308">
        <v>-16597.709351202335</v>
      </c>
      <c r="K72" s="309">
        <f t="shared" si="7"/>
        <v>179342.7795645344</v>
      </c>
      <c r="L72" s="308">
        <v>-179342.7795645344</v>
      </c>
      <c r="M72" s="308"/>
      <c r="N72" s="281">
        <f t="shared" si="6"/>
        <v>0</v>
      </c>
      <c r="P72" s="441"/>
    </row>
    <row r="73" spans="2:16" x14ac:dyDescent="0.2">
      <c r="B73" s="389" t="s">
        <v>569</v>
      </c>
      <c r="C73" s="273" t="s">
        <v>570</v>
      </c>
      <c r="D73" s="273" t="s">
        <v>432</v>
      </c>
      <c r="E73" s="192" t="s">
        <v>574</v>
      </c>
      <c r="F73" s="271">
        <f>'3.1 Asset useful life'!$E$27</f>
        <v>5</v>
      </c>
      <c r="G73" s="308">
        <v>276283.81272367347</v>
      </c>
      <c r="H73" s="308">
        <v>0</v>
      </c>
      <c r="I73" s="308">
        <v>0</v>
      </c>
      <c r="J73" s="308">
        <v>-17076.965804044903</v>
      </c>
      <c r="K73" s="309">
        <f t="shared" ref="K73:K82" si="8">SUM(G73:J73)</f>
        <v>259206.84691962856</v>
      </c>
      <c r="L73" s="308">
        <v>-259206.84691962856</v>
      </c>
      <c r="M73" s="308"/>
      <c r="N73" s="281">
        <f t="shared" si="6"/>
        <v>0</v>
      </c>
      <c r="P73" s="441"/>
    </row>
    <row r="74" spans="2:16" x14ac:dyDescent="0.2">
      <c r="B74" s="389" t="s">
        <v>569</v>
      </c>
      <c r="C74" s="273" t="s">
        <v>570</v>
      </c>
      <c r="D74" s="273" t="s">
        <v>432</v>
      </c>
      <c r="E74" s="192" t="s">
        <v>575</v>
      </c>
      <c r="F74" s="271">
        <f>'3.1 Asset useful life'!$E$27</f>
        <v>5</v>
      </c>
      <c r="G74" s="308">
        <v>98283.23855684344</v>
      </c>
      <c r="H74" s="308">
        <v>0</v>
      </c>
      <c r="I74" s="308">
        <v>0</v>
      </c>
      <c r="J74" s="308">
        <v>-11160.596067186751</v>
      </c>
      <c r="K74" s="309">
        <f t="shared" si="8"/>
        <v>87122.64248965669</v>
      </c>
      <c r="L74" s="308">
        <v>-87122.64248965669</v>
      </c>
      <c r="M74" s="308"/>
      <c r="N74" s="281">
        <f t="shared" ref="N74:N81" si="9">SUM(K74:M74)</f>
        <v>0</v>
      </c>
      <c r="P74" s="441"/>
    </row>
    <row r="75" spans="2:16" x14ac:dyDescent="0.2">
      <c r="B75" s="389" t="s">
        <v>569</v>
      </c>
      <c r="C75" s="273" t="s">
        <v>570</v>
      </c>
      <c r="D75" s="273" t="s">
        <v>432</v>
      </c>
      <c r="E75" s="192" t="s">
        <v>576</v>
      </c>
      <c r="F75" s="271">
        <f>'3.1 Asset useful life'!$E$27</f>
        <v>5</v>
      </c>
      <c r="G75" s="308">
        <v>212255.5149072223</v>
      </c>
      <c r="H75" s="308">
        <v>0</v>
      </c>
      <c r="I75" s="308">
        <v>0</v>
      </c>
      <c r="J75" s="308">
        <v>-17969.22603093625</v>
      </c>
      <c r="K75" s="309">
        <f t="shared" si="8"/>
        <v>194286.28887628604</v>
      </c>
      <c r="L75" s="308">
        <v>-194286.28887628604</v>
      </c>
      <c r="M75" s="308"/>
      <c r="N75" s="281">
        <f t="shared" si="9"/>
        <v>0</v>
      </c>
      <c r="P75" s="441"/>
    </row>
    <row r="76" spans="2:16" x14ac:dyDescent="0.2">
      <c r="B76" s="389" t="s">
        <v>569</v>
      </c>
      <c r="C76" s="273" t="s">
        <v>570</v>
      </c>
      <c r="D76" s="273" t="s">
        <v>432</v>
      </c>
      <c r="E76" s="394" t="s">
        <v>577</v>
      </c>
      <c r="F76" s="271">
        <f>'3.1 Asset useful life'!$E$27</f>
        <v>5</v>
      </c>
      <c r="G76" s="308">
        <v>302032.74297556625</v>
      </c>
      <c r="H76" s="308">
        <v>0</v>
      </c>
      <c r="I76" s="308">
        <v>0</v>
      </c>
      <c r="J76" s="308">
        <v>-5638.8034778649962</v>
      </c>
      <c r="K76" s="309">
        <f t="shared" si="8"/>
        <v>296393.93949770124</v>
      </c>
      <c r="L76" s="308">
        <v>-296393.93949770124</v>
      </c>
      <c r="M76" s="308"/>
      <c r="N76" s="281">
        <f t="shared" si="9"/>
        <v>0</v>
      </c>
      <c r="P76" s="441"/>
    </row>
    <row r="77" spans="2:16" x14ac:dyDescent="0.2">
      <c r="B77" s="389" t="s">
        <v>569</v>
      </c>
      <c r="C77" s="273" t="s">
        <v>570</v>
      </c>
      <c r="D77" s="273" t="s">
        <v>432</v>
      </c>
      <c r="E77" s="394" t="s">
        <v>578</v>
      </c>
      <c r="F77" s="271">
        <f>'3.1 Asset useful life'!$E$27</f>
        <v>5</v>
      </c>
      <c r="G77" s="308">
        <v>167882.96319235655</v>
      </c>
      <c r="H77" s="308">
        <v>0</v>
      </c>
      <c r="I77" s="308">
        <v>0</v>
      </c>
      <c r="J77" s="308">
        <v>-3644.0267639184872</v>
      </c>
      <c r="K77" s="309">
        <f t="shared" si="8"/>
        <v>164238.93642843806</v>
      </c>
      <c r="L77" s="308">
        <v>-164238.93642843806</v>
      </c>
      <c r="M77" s="308"/>
      <c r="N77" s="281">
        <f t="shared" si="9"/>
        <v>0</v>
      </c>
      <c r="O77" s="434"/>
      <c r="P77" s="441"/>
    </row>
    <row r="78" spans="2:16" x14ac:dyDescent="0.2">
      <c r="B78" s="389" t="s">
        <v>569</v>
      </c>
      <c r="C78" s="273" t="s">
        <v>570</v>
      </c>
      <c r="D78" s="273" t="s">
        <v>432</v>
      </c>
      <c r="E78" s="192" t="s">
        <v>579</v>
      </c>
      <c r="F78" s="271">
        <f>'3.1 Asset useful life'!$E$27</f>
        <v>5</v>
      </c>
      <c r="G78" s="308">
        <v>300011.92191888753</v>
      </c>
      <c r="H78" s="308">
        <v>0</v>
      </c>
      <c r="I78" s="308">
        <v>0</v>
      </c>
      <c r="J78" s="308">
        <v>-18785.632618539483</v>
      </c>
      <c r="K78" s="309">
        <f t="shared" si="8"/>
        <v>281226.28930034803</v>
      </c>
      <c r="L78" s="308">
        <v>-281226.28930034803</v>
      </c>
      <c r="M78" s="308"/>
      <c r="N78" s="281">
        <f t="shared" si="9"/>
        <v>0</v>
      </c>
      <c r="O78" s="434"/>
      <c r="P78" s="441"/>
    </row>
    <row r="79" spans="2:16" x14ac:dyDescent="0.2">
      <c r="B79" s="389" t="s">
        <v>569</v>
      </c>
      <c r="C79" s="273" t="s">
        <v>570</v>
      </c>
      <c r="D79" s="273" t="s">
        <v>432</v>
      </c>
      <c r="E79" s="192" t="s">
        <v>712</v>
      </c>
      <c r="F79" s="271">
        <f>'3.1 Asset useful life'!$E$27</f>
        <v>5</v>
      </c>
      <c r="G79" s="308">
        <v>863388.04772603465</v>
      </c>
      <c r="H79" s="308">
        <v>0</v>
      </c>
      <c r="I79" s="308">
        <v>0</v>
      </c>
      <c r="J79" s="308">
        <v>-160400.90366293117</v>
      </c>
      <c r="K79" s="309">
        <f t="shared" si="8"/>
        <v>702987.14406310348</v>
      </c>
      <c r="L79" s="308">
        <v>-702987.14406310348</v>
      </c>
      <c r="M79" s="308"/>
      <c r="N79" s="281">
        <f t="shared" si="9"/>
        <v>0</v>
      </c>
      <c r="O79" s="434"/>
      <c r="P79" s="441"/>
    </row>
    <row r="80" spans="2:16" x14ac:dyDescent="0.2">
      <c r="B80" s="389" t="s">
        <v>569</v>
      </c>
      <c r="C80" s="273" t="s">
        <v>570</v>
      </c>
      <c r="D80" s="273" t="s">
        <v>432</v>
      </c>
      <c r="E80" s="192" t="s">
        <v>724</v>
      </c>
      <c r="F80" s="271">
        <f>'3.1 Asset useful life'!$E$27</f>
        <v>5</v>
      </c>
      <c r="G80" s="308">
        <v>261321.2199548982</v>
      </c>
      <c r="H80" s="308"/>
      <c r="I80" s="308"/>
      <c r="J80" s="308">
        <v>-243.74543010976635</v>
      </c>
      <c r="K80" s="309">
        <f t="shared" si="8"/>
        <v>261077.47452478844</v>
      </c>
      <c r="L80" s="308">
        <v>0</v>
      </c>
      <c r="M80" s="308">
        <f>-K80</f>
        <v>-261077.47452478844</v>
      </c>
      <c r="N80" s="281">
        <f t="shared" si="9"/>
        <v>0</v>
      </c>
      <c r="O80" s="434"/>
      <c r="P80" s="441"/>
    </row>
    <row r="81" spans="2:16" x14ac:dyDescent="0.2">
      <c r="B81" s="389" t="s">
        <v>569</v>
      </c>
      <c r="C81" s="273" t="s">
        <v>313</v>
      </c>
      <c r="D81" s="273" t="s">
        <v>313</v>
      </c>
      <c r="E81" s="192" t="s">
        <v>680</v>
      </c>
      <c r="F81" s="271" t="str">
        <f>'3.1 Asset useful life'!$E$33</f>
        <v>Various</v>
      </c>
      <c r="G81" s="308">
        <v>98361.466802417082</v>
      </c>
      <c r="H81" s="308">
        <v>37753.783812707377</v>
      </c>
      <c r="I81" s="308">
        <v>0</v>
      </c>
      <c r="J81" s="308">
        <v>-108.12120541088417</v>
      </c>
      <c r="K81" s="309">
        <f t="shared" si="8"/>
        <v>136007.12940971358</v>
      </c>
      <c r="L81" s="308">
        <v>-136007.12940971358</v>
      </c>
      <c r="M81" s="308">
        <v>0</v>
      </c>
      <c r="N81" s="281">
        <f t="shared" si="9"/>
        <v>0</v>
      </c>
      <c r="O81" s="434"/>
      <c r="P81" s="441"/>
    </row>
    <row r="82" spans="2:16" x14ac:dyDescent="0.2">
      <c r="B82" s="389" t="s">
        <v>569</v>
      </c>
      <c r="C82" s="273" t="s">
        <v>313</v>
      </c>
      <c r="D82" s="273" t="s">
        <v>313</v>
      </c>
      <c r="E82" s="192" t="s">
        <v>579</v>
      </c>
      <c r="F82" s="271" t="str">
        <f>'3.1 Asset useful life'!$E$33</f>
        <v>Various</v>
      </c>
      <c r="G82" s="308">
        <v>0</v>
      </c>
      <c r="H82" s="308">
        <v>94778.517187187332</v>
      </c>
      <c r="I82" s="308">
        <v>0</v>
      </c>
      <c r="J82" s="308">
        <v>-13848.52364402579</v>
      </c>
      <c r="K82" s="309">
        <f t="shared" si="8"/>
        <v>80929.993543161545</v>
      </c>
      <c r="L82" s="308">
        <v>-80929.993543161545</v>
      </c>
      <c r="M82" s="308">
        <v>0</v>
      </c>
      <c r="N82" s="281">
        <f>SUM(K82:M82)</f>
        <v>0</v>
      </c>
      <c r="O82" s="434"/>
      <c r="P82" s="441"/>
    </row>
    <row r="83" spans="2:16" x14ac:dyDescent="0.2">
      <c r="B83" s="389" t="s">
        <v>569</v>
      </c>
      <c r="C83" s="273" t="s">
        <v>313</v>
      </c>
      <c r="D83" s="273" t="s">
        <v>313</v>
      </c>
      <c r="E83" s="192" t="s">
        <v>712</v>
      </c>
      <c r="F83" s="271" t="str">
        <f>'3.1 Asset useful life'!$E$33</f>
        <v>Various</v>
      </c>
      <c r="G83" s="308">
        <v>0</v>
      </c>
      <c r="H83" s="308">
        <v>65283.283601711897</v>
      </c>
      <c r="I83" s="308">
        <v>0</v>
      </c>
      <c r="J83" s="308">
        <v>-7168.5108553148193</v>
      </c>
      <c r="K83" s="309">
        <f>SUM(G83:J83)</f>
        <v>58114.77274639708</v>
      </c>
      <c r="L83" s="308">
        <v>-58114.77274639708</v>
      </c>
      <c r="M83" s="308">
        <v>0</v>
      </c>
      <c r="N83" s="281">
        <f>SUM(K83:M83)</f>
        <v>0</v>
      </c>
      <c r="O83" s="434"/>
      <c r="P83" s="441"/>
    </row>
    <row r="84" spans="2:16" x14ac:dyDescent="0.2">
      <c r="B84" s="389" t="s">
        <v>569</v>
      </c>
      <c r="C84" s="273" t="s">
        <v>313</v>
      </c>
      <c r="D84" s="273" t="s">
        <v>313</v>
      </c>
      <c r="E84" s="192" t="s">
        <v>724</v>
      </c>
      <c r="F84" s="271" t="str">
        <f>'3.1 Asset useful life'!$E$33</f>
        <v>Various</v>
      </c>
      <c r="G84" s="308"/>
      <c r="H84" s="308">
        <v>61667.605538241602</v>
      </c>
      <c r="I84" s="308"/>
      <c r="J84" s="308">
        <v>-749.35208918537376</v>
      </c>
      <c r="K84" s="309">
        <f>SUM(G84:J84)</f>
        <v>60918.253449056225</v>
      </c>
      <c r="L84" s="308">
        <v>0</v>
      </c>
      <c r="M84" s="308">
        <f>-K84</f>
        <v>-60918.253449056225</v>
      </c>
      <c r="N84" s="281">
        <f>SUM(K84:M84)</f>
        <v>0</v>
      </c>
      <c r="P84" s="441"/>
    </row>
    <row r="85" spans="2:16" x14ac:dyDescent="0.2">
      <c r="B85" s="41"/>
      <c r="C85" s="40"/>
      <c r="D85" s="40" t="s">
        <v>25</v>
      </c>
      <c r="E85" s="46"/>
      <c r="F85" s="46"/>
      <c r="G85" s="283">
        <f t="shared" ref="G85:N85" si="10">SUM(G60:G84)</f>
        <v>3493268.6785065876</v>
      </c>
      <c r="H85" s="283">
        <f t="shared" si="10"/>
        <v>259483.19013984819</v>
      </c>
      <c r="I85" s="283">
        <f t="shared" si="10"/>
        <v>0</v>
      </c>
      <c r="J85" s="283">
        <f t="shared" si="10"/>
        <v>-336448.71972485143</v>
      </c>
      <c r="K85" s="283">
        <f t="shared" si="10"/>
        <v>3416303.1489215847</v>
      </c>
      <c r="L85" s="283">
        <f t="shared" si="10"/>
        <v>-3094307.4209477399</v>
      </c>
      <c r="M85" s="283">
        <f t="shared" si="10"/>
        <v>-321995.72797384468</v>
      </c>
      <c r="N85" s="283">
        <f t="shared" si="10"/>
        <v>0</v>
      </c>
      <c r="P85" s="441"/>
    </row>
    <row r="86" spans="2:16" x14ac:dyDescent="0.2">
      <c r="O86" s="419"/>
    </row>
    <row r="96" spans="2:16" ht="29.25" customHeight="1" x14ac:dyDescent="0.2"/>
  </sheetData>
  <mergeCells count="1">
    <mergeCell ref="I5:K5"/>
  </mergeCells>
  <phoneticPr fontId="40" type="noConversion"/>
  <dataValidations disablePrompts="1" count="3">
    <dataValidation type="list" showInputMessage="1" showErrorMessage="1" sqref="D9:D10 D12:D52">
      <formula1>rpipelines</formula1>
    </dataValidation>
    <dataValidation type="list" allowBlank="1" showInputMessage="1" showErrorMessage="1" sqref="D11">
      <formula1>rpipelines</formula1>
    </dataValidation>
    <dataValidation type="list" allowBlank="1" showInputMessage="1" showErrorMessage="1" sqref="D60:D84">
      <formula1>rsharedassets</formula1>
    </dataValidation>
  </dataValidations>
  <pageMargins left="0.75" right="0.75" top="1" bottom="1" header="0.5" footer="0.5"/>
  <pageSetup paperSize="9" scale="27" orientation="landscape" r:id="rId1"/>
  <headerFooter alignWithMargins="0"/>
  <ignoredErrors>
    <ignoredError sqref="K66:K72 L10:L18 K60"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F38"/>
  <sheetViews>
    <sheetView zoomScale="80" zoomScaleNormal="80" workbookViewId="0"/>
  </sheetViews>
  <sheetFormatPr defaultColWidth="9.28515625" defaultRowHeight="12.75" x14ac:dyDescent="0.2"/>
  <cols>
    <col min="1" max="1" width="12.28515625" style="34" customWidth="1"/>
    <col min="2" max="2" width="21" style="34" customWidth="1"/>
    <col min="3" max="3" width="42.28515625" style="34" customWidth="1"/>
    <col min="4" max="4" width="25.5703125" style="34" customWidth="1"/>
    <col min="5" max="5" width="20.28515625" style="34" customWidth="1"/>
    <col min="6" max="6" width="42.28515625" style="34" customWidth="1"/>
    <col min="7" max="7" width="9.42578125" style="34" customWidth="1"/>
    <col min="8" max="8" width="25.28515625" style="34" customWidth="1"/>
    <col min="9" max="16384" width="9.28515625" style="34"/>
  </cols>
  <sheetData>
    <row r="1" spans="2:6" ht="20.25" x14ac:dyDescent="0.3">
      <c r="B1" s="35" t="s">
        <v>139</v>
      </c>
      <c r="C1" s="35"/>
      <c r="D1" s="21"/>
      <c r="E1" s="21"/>
    </row>
    <row r="2" spans="2:6" ht="20.25" x14ac:dyDescent="0.3">
      <c r="B2" s="52" t="str">
        <f>Tradingname</f>
        <v>APT PARMELIA PTY LTD</v>
      </c>
      <c r="C2" s="53"/>
      <c r="D2" s="35"/>
      <c r="E2" s="35"/>
    </row>
    <row r="3" spans="2:6" ht="15" x14ac:dyDescent="0.25">
      <c r="B3" s="54" t="s">
        <v>239</v>
      </c>
      <c r="C3" s="55" t="str">
        <f>TEXT(Yearstart,"dd/mm/yyyy")&amp;" to "&amp;TEXT(Yearending,"dd/mm/yyyy")</f>
        <v>01/07/2022 to 30/06/2023</v>
      </c>
    </row>
    <row r="5" spans="2:6" ht="15.75" x14ac:dyDescent="0.25">
      <c r="B5" s="38" t="s">
        <v>211</v>
      </c>
      <c r="C5" s="36"/>
      <c r="D5" s="36"/>
      <c r="E5" s="36"/>
    </row>
    <row r="6" spans="2:6" ht="15.75" x14ac:dyDescent="0.25">
      <c r="B6" s="38"/>
      <c r="C6" s="36"/>
      <c r="D6" s="36"/>
      <c r="E6" s="36"/>
    </row>
    <row r="7" spans="2:6" ht="40.5" customHeight="1" x14ac:dyDescent="0.2">
      <c r="B7" s="111" t="s">
        <v>222</v>
      </c>
      <c r="C7" s="111" t="s">
        <v>124</v>
      </c>
      <c r="D7" s="111" t="s">
        <v>70</v>
      </c>
      <c r="E7" s="111" t="s">
        <v>125</v>
      </c>
      <c r="F7" s="120" t="s">
        <v>127</v>
      </c>
    </row>
    <row r="8" spans="2:6" x14ac:dyDescent="0.2">
      <c r="B8" s="113"/>
      <c r="C8" s="113"/>
      <c r="D8" s="117"/>
      <c r="E8" s="121" t="s">
        <v>126</v>
      </c>
      <c r="F8" s="122"/>
    </row>
    <row r="9" spans="2:6" x14ac:dyDescent="0.2">
      <c r="B9" s="389">
        <v>2.4</v>
      </c>
      <c r="C9" s="193" t="str">
        <f>'3. Statement of pipeline assets'!C9</f>
        <v>Pipelines</v>
      </c>
      <c r="D9" s="192" t="str">
        <f t="shared" ref="D9:D17" si="0">CONCATENATE("17/8/2004"," to ",TEXT(Yearending,"d/m/yyyy"))</f>
        <v>17/8/2004 to 30/6/2023</v>
      </c>
      <c r="E9" s="360">
        <v>80</v>
      </c>
      <c r="F9" s="271" t="s">
        <v>605</v>
      </c>
    </row>
    <row r="10" spans="2:6" x14ac:dyDescent="0.2">
      <c r="B10" s="389">
        <v>2.4</v>
      </c>
      <c r="C10" s="193" t="str">
        <f>'3. Statement of pipeline assets'!C17</f>
        <v>Compressors</v>
      </c>
      <c r="D10" s="192" t="str">
        <f t="shared" si="0"/>
        <v>17/8/2004 to 30/6/2023</v>
      </c>
      <c r="E10" s="360">
        <v>35</v>
      </c>
      <c r="F10" s="271" t="s">
        <v>605</v>
      </c>
    </row>
    <row r="11" spans="2:6" x14ac:dyDescent="0.2">
      <c r="B11" s="389">
        <v>2.4</v>
      </c>
      <c r="C11" s="193" t="str">
        <f>'3. Statement of pipeline assets'!C24</f>
        <v>City Gates, supply regulators and valve stations</v>
      </c>
      <c r="D11" s="192" t="str">
        <f t="shared" si="0"/>
        <v>17/8/2004 to 30/6/2023</v>
      </c>
      <c r="E11" s="360">
        <v>50</v>
      </c>
      <c r="F11" s="271" t="s">
        <v>605</v>
      </c>
    </row>
    <row r="12" spans="2:6" x14ac:dyDescent="0.2">
      <c r="B12" s="389">
        <v>2.4</v>
      </c>
      <c r="C12" s="193" t="str">
        <f>'3. Statement of pipeline assets'!C31</f>
        <v>Metering</v>
      </c>
      <c r="D12" s="192" t="str">
        <f t="shared" si="0"/>
        <v>17/8/2004 to 30/6/2023</v>
      </c>
      <c r="E12" s="360">
        <v>50</v>
      </c>
      <c r="F12" s="271" t="s">
        <v>605</v>
      </c>
    </row>
    <row r="13" spans="2:6" x14ac:dyDescent="0.2">
      <c r="B13" s="389">
        <v>2.4</v>
      </c>
      <c r="C13" s="193" t="str">
        <f>'3. Statement of pipeline assets'!C38</f>
        <v>Odorant plants</v>
      </c>
      <c r="D13" s="192" t="str">
        <f t="shared" si="0"/>
        <v>17/8/2004 to 30/6/2023</v>
      </c>
      <c r="E13" s="360">
        <v>80</v>
      </c>
      <c r="F13" s="271" t="s">
        <v>605</v>
      </c>
    </row>
    <row r="14" spans="2:6" x14ac:dyDescent="0.2">
      <c r="B14" s="389">
        <v>2.4</v>
      </c>
      <c r="C14" s="193" t="str">
        <f>'3. Statement of pipeline assets'!C45</f>
        <v>SCADA (Communications)</v>
      </c>
      <c r="D14" s="192" t="str">
        <f t="shared" si="0"/>
        <v>17/8/2004 to 30/6/2023</v>
      </c>
      <c r="E14" s="360">
        <v>15</v>
      </c>
      <c r="F14" s="271" t="s">
        <v>605</v>
      </c>
    </row>
    <row r="15" spans="2:6" x14ac:dyDescent="0.2">
      <c r="B15" s="389">
        <v>2.4</v>
      </c>
      <c r="C15" s="193" t="str">
        <f>'3. Statement of pipeline assets'!C52</f>
        <v>Buildings</v>
      </c>
      <c r="D15" s="192" t="str">
        <f t="shared" si="0"/>
        <v>17/8/2004 to 30/6/2023</v>
      </c>
      <c r="E15" s="360">
        <v>80</v>
      </c>
      <c r="F15" s="271" t="s">
        <v>605</v>
      </c>
    </row>
    <row r="16" spans="2:6" x14ac:dyDescent="0.2">
      <c r="B16" s="389">
        <v>2.4</v>
      </c>
      <c r="C16" s="193" t="str">
        <f>'3. Statement of pipeline assets'!C66</f>
        <v>Other depreciable pipeline assets</v>
      </c>
      <c r="D16" s="192" t="str">
        <f t="shared" si="0"/>
        <v>17/8/2004 to 30/6/2023</v>
      </c>
      <c r="E16" s="360" t="s">
        <v>564</v>
      </c>
      <c r="F16" s="271" t="s">
        <v>605</v>
      </c>
    </row>
    <row r="17" spans="2:6" x14ac:dyDescent="0.2">
      <c r="B17" s="389">
        <v>2.4</v>
      </c>
      <c r="C17" s="151" t="s">
        <v>148</v>
      </c>
      <c r="D17" s="192" t="str">
        <f t="shared" si="0"/>
        <v>17/8/2004 to 30/6/2023</v>
      </c>
      <c r="E17" s="360" t="s">
        <v>565</v>
      </c>
      <c r="F17" s="271" t="s">
        <v>606</v>
      </c>
    </row>
    <row r="18" spans="2:6" x14ac:dyDescent="0.2">
      <c r="B18" s="361"/>
      <c r="C18" s="151" t="s">
        <v>210</v>
      </c>
      <c r="D18" s="192"/>
      <c r="E18" s="360"/>
      <c r="F18" s="271"/>
    </row>
    <row r="19" spans="2:6" x14ac:dyDescent="0.2">
      <c r="B19" s="361"/>
      <c r="C19" s="151" t="s">
        <v>210</v>
      </c>
      <c r="D19" s="192"/>
      <c r="E19" s="360"/>
      <c r="F19" s="271"/>
    </row>
    <row r="20" spans="2:6" x14ac:dyDescent="0.2">
      <c r="B20" s="361"/>
      <c r="C20" s="151" t="s">
        <v>210</v>
      </c>
      <c r="D20" s="192"/>
      <c r="E20" s="360"/>
      <c r="F20" s="271"/>
    </row>
    <row r="21" spans="2:6" x14ac:dyDescent="0.2">
      <c r="B21" s="389" t="s">
        <v>568</v>
      </c>
      <c r="C21" s="193" t="str">
        <f>'3. Statement of pipeline assets'!C73</f>
        <v>Leased Assets</v>
      </c>
      <c r="D21" s="192" t="str">
        <f>CONCATENATE("1/7/2019"," to ",TEXT(Yearending,"d/m/yyyy"))</f>
        <v>1/7/2019 to 30/6/2023</v>
      </c>
      <c r="E21" s="360" t="s">
        <v>566</v>
      </c>
      <c r="F21" s="271" t="s">
        <v>567</v>
      </c>
    </row>
    <row r="22" spans="2:6" x14ac:dyDescent="0.2">
      <c r="B22" s="361"/>
      <c r="C22" s="151" t="s">
        <v>210</v>
      </c>
      <c r="D22" s="192"/>
      <c r="E22" s="360"/>
      <c r="F22" s="271"/>
    </row>
    <row r="23" spans="2:6" x14ac:dyDescent="0.2">
      <c r="B23" s="361"/>
      <c r="C23" s="151" t="s">
        <v>210</v>
      </c>
      <c r="D23" s="192"/>
      <c r="E23" s="360"/>
      <c r="F23" s="271"/>
    </row>
    <row r="24" spans="2:6" x14ac:dyDescent="0.2">
      <c r="B24" s="361"/>
      <c r="C24" s="151" t="s">
        <v>210</v>
      </c>
      <c r="D24" s="192"/>
      <c r="E24" s="360"/>
      <c r="F24" s="271"/>
    </row>
    <row r="25" spans="2:6" x14ac:dyDescent="0.2">
      <c r="B25" s="361"/>
      <c r="C25" s="151" t="s">
        <v>210</v>
      </c>
      <c r="D25" s="192"/>
      <c r="E25" s="360"/>
      <c r="F25" s="271"/>
    </row>
    <row r="26" spans="2:6" x14ac:dyDescent="0.2">
      <c r="B26" s="389"/>
      <c r="C26" s="151" t="s">
        <v>210</v>
      </c>
      <c r="D26" s="192"/>
      <c r="E26" s="360"/>
      <c r="F26" s="271"/>
    </row>
    <row r="27" spans="2:6" x14ac:dyDescent="0.2">
      <c r="B27" s="389">
        <v>2.4</v>
      </c>
      <c r="C27" s="193" t="str">
        <f>'3. Statement of pipeline assets'!C83</f>
        <v>Shared property, plant and equipment</v>
      </c>
      <c r="D27" s="192" t="str">
        <f>CONCATENATE("1/6/2000"," to ",TEXT(Yearending,"d/m/yyyy"))</f>
        <v>1/6/2000 to 30/6/2023</v>
      </c>
      <c r="E27" s="360">
        <v>5</v>
      </c>
      <c r="F27" s="271" t="s">
        <v>605</v>
      </c>
    </row>
    <row r="28" spans="2:6" x14ac:dyDescent="0.2">
      <c r="B28" s="361"/>
      <c r="C28" s="151" t="s">
        <v>210</v>
      </c>
      <c r="D28" s="192"/>
      <c r="E28" s="360"/>
      <c r="F28" s="271"/>
    </row>
    <row r="29" spans="2:6" x14ac:dyDescent="0.2">
      <c r="B29" s="361"/>
      <c r="C29" s="151" t="s">
        <v>210</v>
      </c>
      <c r="D29" s="192"/>
      <c r="E29" s="360"/>
      <c r="F29" s="271"/>
    </row>
    <row r="30" spans="2:6" x14ac:dyDescent="0.2">
      <c r="B30" s="361"/>
      <c r="C30" s="151" t="s">
        <v>210</v>
      </c>
      <c r="D30" s="192"/>
      <c r="E30" s="360"/>
      <c r="F30" s="271"/>
    </row>
    <row r="31" spans="2:6" x14ac:dyDescent="0.2">
      <c r="B31" s="361"/>
      <c r="C31" s="151" t="s">
        <v>210</v>
      </c>
      <c r="D31" s="192"/>
      <c r="E31" s="360"/>
      <c r="F31" s="271"/>
    </row>
    <row r="32" spans="2:6" x14ac:dyDescent="0.2">
      <c r="B32" s="389"/>
      <c r="C32" s="151" t="s">
        <v>210</v>
      </c>
      <c r="D32" s="192"/>
      <c r="E32" s="360"/>
      <c r="F32" s="271"/>
    </row>
    <row r="33" spans="2:6" x14ac:dyDescent="0.2">
      <c r="B33" s="389" t="s">
        <v>569</v>
      </c>
      <c r="C33" s="193" t="str">
        <f>'3. Statement of pipeline assets'!C90</f>
        <v>Shared leased assets</v>
      </c>
      <c r="D33" s="192" t="str">
        <f>CONCATENATE("1/7/2019"," to ",TEXT(Yearending,"d/m/yyyy"))</f>
        <v>1/7/2019 to 30/6/2023</v>
      </c>
      <c r="E33" s="360" t="s">
        <v>566</v>
      </c>
      <c r="F33" s="271" t="s">
        <v>567</v>
      </c>
    </row>
    <row r="34" spans="2:6" x14ac:dyDescent="0.2">
      <c r="B34" s="361"/>
      <c r="C34" s="151" t="s">
        <v>210</v>
      </c>
      <c r="D34" s="192"/>
      <c r="E34" s="360"/>
      <c r="F34" s="271"/>
    </row>
    <row r="35" spans="2:6" x14ac:dyDescent="0.2">
      <c r="B35" s="361"/>
      <c r="C35" s="151" t="s">
        <v>210</v>
      </c>
      <c r="D35" s="192"/>
      <c r="E35" s="360"/>
      <c r="F35" s="271"/>
    </row>
    <row r="36" spans="2:6" x14ac:dyDescent="0.2">
      <c r="B36" s="361"/>
      <c r="C36" s="151" t="s">
        <v>210</v>
      </c>
      <c r="D36" s="192"/>
      <c r="E36" s="360"/>
      <c r="F36" s="271"/>
    </row>
    <row r="37" spans="2:6" x14ac:dyDescent="0.2">
      <c r="B37" s="361"/>
      <c r="C37" s="151" t="s">
        <v>210</v>
      </c>
      <c r="D37" s="192"/>
      <c r="E37" s="360"/>
      <c r="F37" s="271"/>
    </row>
    <row r="38" spans="2:6" x14ac:dyDescent="0.2">
      <c r="B38" s="361"/>
      <c r="C38" s="151" t="s">
        <v>210</v>
      </c>
      <c r="D38" s="192"/>
      <c r="E38" s="360"/>
      <c r="F38" s="271"/>
    </row>
  </sheetData>
  <pageMargins left="0.75" right="0.75" top="1" bottom="1" header="0.5" footer="0.5"/>
  <pageSetup paperSize="9" scale="3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54"/>
  <sheetViews>
    <sheetView zoomScale="80" zoomScaleNormal="80" workbookViewId="0"/>
  </sheetViews>
  <sheetFormatPr defaultColWidth="9.28515625" defaultRowHeight="12.75" x14ac:dyDescent="0.2"/>
  <cols>
    <col min="1" max="1" width="12" style="22" customWidth="1"/>
    <col min="2" max="2" width="31.7109375" style="22" customWidth="1"/>
    <col min="3" max="3" width="25.7109375" style="22" customWidth="1"/>
    <col min="4" max="4" width="27.28515625" style="22" customWidth="1"/>
    <col min="5" max="5" width="32.7109375" style="22" customWidth="1"/>
    <col min="6" max="6" width="21.7109375" style="22" customWidth="1"/>
    <col min="7" max="7" width="24.42578125" style="22" customWidth="1"/>
    <col min="8" max="8" width="45" style="22" customWidth="1"/>
    <col min="9" max="10" width="19.7109375" style="22" customWidth="1"/>
    <col min="11" max="11" width="18.28515625" style="22" customWidth="1"/>
    <col min="12" max="16384" width="9.28515625" style="22"/>
  </cols>
  <sheetData>
    <row r="1" spans="2:10" ht="20.25" x14ac:dyDescent="0.3">
      <c r="B1" s="23" t="s">
        <v>156</v>
      </c>
      <c r="D1" s="21"/>
      <c r="E1" s="21"/>
      <c r="F1" s="21"/>
      <c r="G1" s="21"/>
      <c r="H1" s="21"/>
      <c r="I1" s="21"/>
      <c r="J1" s="21"/>
    </row>
    <row r="2" spans="2:10" ht="15" x14ac:dyDescent="0.25">
      <c r="B2" s="52" t="str">
        <f>Tradingname</f>
        <v>APT PARMELIA PTY LTD</v>
      </c>
      <c r="C2" s="53"/>
    </row>
    <row r="3" spans="2:10" ht="18" customHeight="1" x14ac:dyDescent="0.45">
      <c r="B3" s="58" t="s">
        <v>239</v>
      </c>
      <c r="C3" s="59" t="str">
        <f>TEXT(Yearstart,"dd/mm/yyyy")&amp;" to "&amp;TEXT(Yearending,"dd/mm/yyyy")</f>
        <v>01/07/2022 to 30/06/2023</v>
      </c>
      <c r="F3" s="47"/>
    </row>
    <row r="5" spans="2:10" ht="15.75" x14ac:dyDescent="0.25">
      <c r="B5" s="32" t="s">
        <v>213</v>
      </c>
    </row>
    <row r="6" spans="2:10" x14ac:dyDescent="0.2">
      <c r="B6" s="24"/>
      <c r="C6" s="27"/>
      <c r="D6" s="27"/>
      <c r="E6" s="27"/>
      <c r="F6" s="27"/>
      <c r="G6" s="28"/>
      <c r="H6" s="33"/>
      <c r="I6" s="29"/>
      <c r="J6" s="29"/>
    </row>
    <row r="7" spans="2:10" s="270" customFormat="1" ht="31.5" customHeight="1" x14ac:dyDescent="0.2">
      <c r="B7" s="268" t="s">
        <v>83</v>
      </c>
      <c r="C7" s="269" t="s">
        <v>206</v>
      </c>
      <c r="D7" s="269" t="s">
        <v>157</v>
      </c>
      <c r="E7" s="269" t="s">
        <v>158</v>
      </c>
    </row>
    <row r="8" spans="2:10" ht="25.5" customHeight="1" x14ac:dyDescent="0.2">
      <c r="B8" s="273" t="s">
        <v>688</v>
      </c>
      <c r="C8" s="292">
        <v>11440576.066595033</v>
      </c>
      <c r="D8" s="264">
        <v>43646</v>
      </c>
      <c r="E8" s="417" t="s">
        <v>703</v>
      </c>
      <c r="F8" s="496" t="s">
        <v>702</v>
      </c>
      <c r="G8" s="497"/>
      <c r="H8" s="497"/>
    </row>
    <row r="9" spans="2:10" ht="25.5" x14ac:dyDescent="0.2">
      <c r="B9" s="273" t="s">
        <v>688</v>
      </c>
      <c r="C9" s="292">
        <v>8154880.6601621583</v>
      </c>
      <c r="D9" s="264">
        <v>44012</v>
      </c>
      <c r="E9" s="417" t="s">
        <v>703</v>
      </c>
      <c r="F9" s="496"/>
      <c r="G9" s="497"/>
      <c r="H9" s="497"/>
    </row>
    <row r="10" spans="2:10" ht="25.5" x14ac:dyDescent="0.2">
      <c r="B10" s="273" t="s">
        <v>688</v>
      </c>
      <c r="C10" s="292">
        <v>47554919.910914287</v>
      </c>
      <c r="D10" s="264">
        <v>44377</v>
      </c>
      <c r="E10" s="417" t="s">
        <v>703</v>
      </c>
      <c r="F10" s="496"/>
      <c r="G10" s="497"/>
      <c r="H10" s="497"/>
    </row>
    <row r="11" spans="2:10" ht="25.5" x14ac:dyDescent="0.2">
      <c r="B11" s="273" t="s">
        <v>688</v>
      </c>
      <c r="C11" s="292">
        <v>5664930.229165474</v>
      </c>
      <c r="D11" s="264">
        <v>44742</v>
      </c>
      <c r="E11" s="417" t="s">
        <v>703</v>
      </c>
      <c r="F11" s="496"/>
      <c r="G11" s="497"/>
      <c r="H11" s="497"/>
    </row>
    <row r="12" spans="2:10" ht="27.75" customHeight="1" x14ac:dyDescent="0.2">
      <c r="B12" s="273" t="s">
        <v>688</v>
      </c>
      <c r="C12" s="292">
        <v>11101489.467973845</v>
      </c>
      <c r="D12" s="264">
        <v>45107</v>
      </c>
      <c r="E12" s="417" t="s">
        <v>703</v>
      </c>
      <c r="F12" s="496"/>
      <c r="G12" s="497"/>
      <c r="H12" s="497"/>
    </row>
    <row r="13" spans="2:10" ht="13.5" customHeight="1" x14ac:dyDescent="0.2">
      <c r="B13" s="263"/>
      <c r="C13" s="292"/>
      <c r="D13" s="264"/>
      <c r="E13" s="265"/>
    </row>
    <row r="14" spans="2:10" ht="13.5" customHeight="1" x14ac:dyDescent="0.2">
      <c r="B14" s="263"/>
      <c r="C14" s="292"/>
      <c r="D14" s="264"/>
      <c r="E14" s="265"/>
    </row>
    <row r="15" spans="2:10" ht="13.5" customHeight="1" x14ac:dyDescent="0.2">
      <c r="B15" s="263"/>
      <c r="C15" s="292"/>
      <c r="D15" s="264"/>
      <c r="E15" s="265"/>
    </row>
    <row r="16" spans="2:10" ht="13.5" customHeight="1" x14ac:dyDescent="0.2">
      <c r="B16" s="263"/>
      <c r="C16" s="292"/>
      <c r="D16" s="264"/>
      <c r="E16" s="265"/>
    </row>
    <row r="17" spans="2:8" ht="13.5" customHeight="1" x14ac:dyDescent="0.2">
      <c r="B17" s="263"/>
      <c r="C17" s="292"/>
      <c r="D17" s="264"/>
      <c r="E17" s="265"/>
    </row>
    <row r="18" spans="2:8" ht="13.5" customHeight="1" x14ac:dyDescent="0.2">
      <c r="B18" s="263"/>
      <c r="C18" s="292"/>
      <c r="D18" s="264"/>
      <c r="E18" s="265"/>
    </row>
    <row r="19" spans="2:8" ht="13.5" customHeight="1" x14ac:dyDescent="0.2">
      <c r="B19" s="263"/>
      <c r="C19" s="292"/>
      <c r="D19" s="264"/>
      <c r="E19" s="265"/>
    </row>
    <row r="20" spans="2:8" ht="13.5" customHeight="1" x14ac:dyDescent="0.2">
      <c r="B20" s="263"/>
      <c r="C20" s="292"/>
      <c r="D20" s="264"/>
      <c r="E20" s="265"/>
    </row>
    <row r="21" spans="2:8" ht="13.5" customHeight="1" x14ac:dyDescent="0.2">
      <c r="B21" s="263"/>
      <c r="C21" s="292"/>
      <c r="D21" s="264"/>
      <c r="E21" s="265"/>
    </row>
    <row r="22" spans="2:8" ht="13.5" customHeight="1" x14ac:dyDescent="0.2">
      <c r="B22" s="263"/>
      <c r="C22" s="292"/>
      <c r="D22" s="264"/>
      <c r="E22" s="265"/>
    </row>
    <row r="25" spans="2:8" ht="15.75" x14ac:dyDescent="0.25">
      <c r="B25" s="32" t="s">
        <v>212</v>
      </c>
    </row>
    <row r="26" spans="2:8" x14ac:dyDescent="0.2">
      <c r="B26" s="24"/>
      <c r="C26" s="27"/>
      <c r="D26" s="27"/>
      <c r="E26" s="27"/>
    </row>
    <row r="27" spans="2:8" s="270" customFormat="1" ht="36.75" customHeight="1" x14ac:dyDescent="0.2">
      <c r="B27" s="268" t="s">
        <v>83</v>
      </c>
      <c r="C27" s="269" t="s">
        <v>207</v>
      </c>
      <c r="D27" s="269" t="s">
        <v>157</v>
      </c>
      <c r="E27" s="269" t="s">
        <v>158</v>
      </c>
      <c r="F27" s="269" t="s">
        <v>208</v>
      </c>
      <c r="G27" s="269" t="s">
        <v>167</v>
      </c>
      <c r="H27" s="269" t="s">
        <v>168</v>
      </c>
    </row>
    <row r="28" spans="2:8" x14ac:dyDescent="0.2">
      <c r="B28" s="266"/>
      <c r="C28" s="307"/>
      <c r="D28" s="217"/>
      <c r="E28" s="440"/>
      <c r="F28" s="307"/>
      <c r="G28" s="217"/>
      <c r="H28" s="267"/>
    </row>
    <row r="29" spans="2:8" x14ac:dyDescent="0.2">
      <c r="B29" s="266"/>
      <c r="C29" s="307"/>
      <c r="D29" s="217"/>
      <c r="E29" s="267"/>
      <c r="F29" s="307"/>
      <c r="G29" s="217"/>
      <c r="H29" s="267"/>
    </row>
    <row r="30" spans="2:8" x14ac:dyDescent="0.2">
      <c r="B30" s="266"/>
      <c r="C30" s="307"/>
      <c r="D30" s="217"/>
      <c r="E30" s="267"/>
      <c r="F30" s="307"/>
      <c r="G30" s="217"/>
      <c r="H30" s="267"/>
    </row>
    <row r="31" spans="2:8" x14ac:dyDescent="0.2">
      <c r="B31" s="266"/>
      <c r="C31" s="307"/>
      <c r="D31" s="217"/>
      <c r="E31" s="267"/>
      <c r="F31" s="307"/>
      <c r="G31" s="217"/>
      <c r="H31" s="267"/>
    </row>
    <row r="32" spans="2:8" hidden="1" x14ac:dyDescent="0.2">
      <c r="B32" s="266"/>
      <c r="C32" s="307"/>
      <c r="D32" s="217"/>
      <c r="E32" s="267"/>
      <c r="F32" s="307"/>
      <c r="G32" s="217"/>
      <c r="H32" s="267"/>
    </row>
    <row r="33" spans="2:8" hidden="1" x14ac:dyDescent="0.2">
      <c r="B33" s="266"/>
      <c r="C33" s="307"/>
      <c r="D33" s="217"/>
      <c r="E33" s="267"/>
      <c r="F33" s="307"/>
      <c r="G33" s="217"/>
      <c r="H33" s="267"/>
    </row>
    <row r="34" spans="2:8" hidden="1" x14ac:dyDescent="0.2">
      <c r="B34" s="266"/>
      <c r="C34" s="307"/>
      <c r="D34" s="217"/>
      <c r="E34" s="267"/>
      <c r="F34" s="307"/>
      <c r="G34" s="217"/>
      <c r="H34" s="267"/>
    </row>
    <row r="35" spans="2:8" hidden="1" x14ac:dyDescent="0.2">
      <c r="B35" s="266"/>
      <c r="C35" s="307"/>
      <c r="D35" s="217"/>
      <c r="E35" s="267"/>
      <c r="F35" s="307"/>
      <c r="G35" s="217"/>
      <c r="H35" s="267"/>
    </row>
    <row r="36" spans="2:8" hidden="1" x14ac:dyDescent="0.2">
      <c r="B36" s="266"/>
      <c r="C36" s="307"/>
      <c r="D36" s="217"/>
      <c r="E36" s="267"/>
      <c r="F36" s="307"/>
      <c r="G36" s="217"/>
      <c r="H36" s="267"/>
    </row>
    <row r="37" spans="2:8" hidden="1" x14ac:dyDescent="0.2">
      <c r="B37" s="266"/>
      <c r="C37" s="307"/>
      <c r="D37" s="217"/>
      <c r="E37" s="267"/>
      <c r="F37" s="307"/>
      <c r="G37" s="217"/>
      <c r="H37" s="267"/>
    </row>
    <row r="38" spans="2:8" hidden="1" x14ac:dyDescent="0.2">
      <c r="B38" s="266"/>
      <c r="C38" s="307"/>
      <c r="D38" s="217"/>
      <c r="E38" s="267"/>
      <c r="F38" s="307"/>
      <c r="G38" s="217"/>
      <c r="H38" s="267"/>
    </row>
    <row r="39" spans="2:8" hidden="1" x14ac:dyDescent="0.2">
      <c r="B39" s="266"/>
      <c r="C39" s="307"/>
      <c r="D39" s="217"/>
      <c r="E39" s="267"/>
      <c r="F39" s="307"/>
      <c r="G39" s="217"/>
      <c r="H39" s="267"/>
    </row>
    <row r="40" spans="2:8" hidden="1" x14ac:dyDescent="0.2">
      <c r="B40" s="266"/>
      <c r="C40" s="307"/>
      <c r="D40" s="217"/>
      <c r="E40" s="267"/>
      <c r="F40" s="307"/>
      <c r="G40" s="217"/>
      <c r="H40" s="267"/>
    </row>
    <row r="41" spans="2:8" x14ac:dyDescent="0.2">
      <c r="B41" s="266"/>
      <c r="C41" s="307"/>
      <c r="D41" s="217"/>
      <c r="E41" s="267"/>
      <c r="F41" s="307"/>
      <c r="G41" s="217"/>
      <c r="H41" s="267"/>
    </row>
    <row r="42" spans="2:8" x14ac:dyDescent="0.2">
      <c r="B42" s="266"/>
      <c r="C42" s="307"/>
      <c r="D42" s="217"/>
      <c r="E42" s="267"/>
      <c r="F42" s="307"/>
      <c r="G42" s="217"/>
      <c r="H42" s="267"/>
    </row>
    <row r="43" spans="2:8" x14ac:dyDescent="0.2">
      <c r="B43" s="266"/>
      <c r="C43" s="307"/>
      <c r="D43" s="217"/>
      <c r="E43" s="267"/>
      <c r="F43" s="307"/>
      <c r="G43" s="217"/>
      <c r="H43" s="267"/>
    </row>
    <row r="44" spans="2:8" x14ac:dyDescent="0.2">
      <c r="B44" s="266"/>
      <c r="C44" s="307"/>
      <c r="D44" s="217"/>
      <c r="E44" s="267"/>
      <c r="F44" s="307"/>
      <c r="G44" s="217"/>
      <c r="H44" s="267"/>
    </row>
    <row r="45" spans="2:8" x14ac:dyDescent="0.2">
      <c r="B45" s="266"/>
      <c r="C45" s="307"/>
      <c r="D45" s="217"/>
      <c r="E45" s="267"/>
      <c r="F45" s="307"/>
      <c r="G45" s="217"/>
      <c r="H45" s="267"/>
    </row>
    <row r="46" spans="2:8" x14ac:dyDescent="0.2">
      <c r="B46" s="266"/>
      <c r="C46" s="307"/>
      <c r="D46" s="217"/>
      <c r="E46" s="267"/>
      <c r="F46" s="307"/>
      <c r="G46" s="217"/>
      <c r="H46" s="267"/>
    </row>
    <row r="47" spans="2:8" x14ac:dyDescent="0.2">
      <c r="B47" s="266"/>
      <c r="C47" s="307"/>
      <c r="D47" s="217"/>
      <c r="E47" s="267"/>
      <c r="F47" s="307"/>
      <c r="G47" s="217"/>
      <c r="H47" s="267"/>
    </row>
    <row r="48" spans="2:8" x14ac:dyDescent="0.2">
      <c r="B48" s="266"/>
      <c r="C48" s="307"/>
      <c r="D48" s="217"/>
      <c r="E48" s="267"/>
      <c r="F48" s="307"/>
      <c r="G48" s="217"/>
      <c r="H48" s="267"/>
    </row>
    <row r="49" spans="2:8" x14ac:dyDescent="0.2">
      <c r="B49" s="266"/>
      <c r="C49" s="307"/>
      <c r="D49" s="217"/>
      <c r="E49" s="267"/>
      <c r="F49" s="307"/>
      <c r="G49" s="217"/>
      <c r="H49" s="267"/>
    </row>
    <row r="50" spans="2:8" x14ac:dyDescent="0.2">
      <c r="B50" s="266"/>
      <c r="C50" s="307"/>
      <c r="D50" s="217"/>
      <c r="E50" s="267"/>
      <c r="F50" s="307"/>
      <c r="G50" s="217"/>
      <c r="H50" s="267"/>
    </row>
    <row r="51" spans="2:8" x14ac:dyDescent="0.2">
      <c r="B51" s="266"/>
      <c r="C51" s="307"/>
      <c r="D51" s="217"/>
      <c r="E51" s="267"/>
      <c r="F51" s="307"/>
      <c r="G51" s="217"/>
      <c r="H51" s="267"/>
    </row>
    <row r="52" spans="2:8" x14ac:dyDescent="0.2">
      <c r="B52" s="266"/>
      <c r="C52" s="307"/>
      <c r="D52" s="217"/>
      <c r="E52" s="267"/>
      <c r="F52" s="307"/>
      <c r="G52" s="217"/>
      <c r="H52" s="267"/>
    </row>
    <row r="53" spans="2:8" x14ac:dyDescent="0.2">
      <c r="B53" s="266"/>
      <c r="C53" s="307"/>
      <c r="D53" s="217"/>
      <c r="E53" s="267"/>
      <c r="F53" s="307"/>
      <c r="G53" s="217"/>
      <c r="H53" s="267"/>
    </row>
    <row r="54" spans="2:8" x14ac:dyDescent="0.2">
      <c r="B54" s="266"/>
      <c r="C54" s="307"/>
      <c r="D54" s="217"/>
      <c r="E54" s="267"/>
      <c r="F54" s="307"/>
      <c r="G54" s="217"/>
      <c r="H54" s="267"/>
    </row>
  </sheetData>
  <mergeCells count="1">
    <mergeCell ref="F8:H12"/>
  </mergeCells>
  <pageMargins left="0.25" right="0.25" top="0.75" bottom="0.75" header="0.3" footer="0.3"/>
  <pageSetup paperSize="9" scale="5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37"/>
  <sheetViews>
    <sheetView zoomScale="80" zoomScaleNormal="80" workbookViewId="0"/>
  </sheetViews>
  <sheetFormatPr defaultColWidth="9.28515625" defaultRowHeight="12.75" x14ac:dyDescent="0.2"/>
  <cols>
    <col min="1" max="1" width="12.28515625" style="34" customWidth="1"/>
    <col min="2" max="2" width="21" style="34" customWidth="1"/>
    <col min="3" max="3" width="42.28515625" style="34" customWidth="1"/>
    <col min="4" max="4" width="31.5703125" style="34" bestFit="1" customWidth="1"/>
    <col min="5" max="5" width="22.5703125" style="34" customWidth="1"/>
    <col min="6" max="6" width="20.5703125" style="34" customWidth="1"/>
    <col min="7" max="7" width="22.5703125" style="34" customWidth="1"/>
    <col min="8" max="8" width="9.42578125" style="34" customWidth="1"/>
    <col min="9" max="9" width="25.28515625" style="34" customWidth="1"/>
    <col min="10" max="16384" width="9.28515625" style="34"/>
  </cols>
  <sheetData>
    <row r="1" spans="2:7" ht="20.25" x14ac:dyDescent="0.3">
      <c r="B1" s="35" t="s">
        <v>119</v>
      </c>
      <c r="C1" s="35"/>
      <c r="D1" s="21"/>
      <c r="E1" s="21"/>
      <c r="F1" s="21"/>
      <c r="G1" s="21"/>
    </row>
    <row r="2" spans="2:7" ht="20.25" x14ac:dyDescent="0.3">
      <c r="B2" s="52" t="str">
        <f>Tradingname</f>
        <v>APT PARMELIA PTY LTD</v>
      </c>
      <c r="C2" s="53"/>
      <c r="D2" s="35"/>
      <c r="E2" s="493" t="s">
        <v>484</v>
      </c>
      <c r="F2" s="493"/>
      <c r="G2" s="493"/>
    </row>
    <row r="3" spans="2:7" ht="17.25" customHeight="1" x14ac:dyDescent="0.25">
      <c r="B3" s="54" t="s">
        <v>239</v>
      </c>
      <c r="C3" s="55" t="str">
        <f>TEXT(Yearstart,"dd/mm/yyyy")&amp;" to "&amp;TEXT(Yearending,"dd/mm/yyyy")</f>
        <v>01/07/2022 to 30/06/2023</v>
      </c>
      <c r="E3" s="493"/>
      <c r="F3" s="493"/>
      <c r="G3" s="493"/>
    </row>
    <row r="4" spans="2:7" x14ac:dyDescent="0.2">
      <c r="E4" s="493"/>
      <c r="F4" s="493"/>
      <c r="G4" s="493"/>
    </row>
    <row r="5" spans="2:7" ht="15.75" x14ac:dyDescent="0.25">
      <c r="B5" s="38" t="s">
        <v>214</v>
      </c>
      <c r="C5" s="36"/>
      <c r="D5" s="36"/>
      <c r="E5" s="36"/>
      <c r="F5" s="37"/>
      <c r="G5" s="36"/>
    </row>
    <row r="6" spans="2:7" ht="15.75" x14ac:dyDescent="0.25">
      <c r="B6" s="38"/>
      <c r="C6" s="36"/>
      <c r="D6" s="36"/>
      <c r="E6" s="36"/>
      <c r="F6" s="37"/>
      <c r="G6" s="36"/>
    </row>
    <row r="7" spans="2:7" ht="40.5" customHeight="1" x14ac:dyDescent="0.2">
      <c r="B7" s="111" t="s">
        <v>222</v>
      </c>
      <c r="C7" s="111" t="s">
        <v>169</v>
      </c>
      <c r="D7" s="111" t="s">
        <v>170</v>
      </c>
      <c r="E7" s="120" t="s">
        <v>171</v>
      </c>
      <c r="F7" s="120" t="s">
        <v>68</v>
      </c>
      <c r="G7" s="120" t="s">
        <v>135</v>
      </c>
    </row>
    <row r="8" spans="2:7" x14ac:dyDescent="0.2">
      <c r="B8" s="113"/>
      <c r="C8" s="113"/>
      <c r="D8" s="117"/>
      <c r="E8" s="126" t="s">
        <v>182</v>
      </c>
      <c r="F8" s="126"/>
      <c r="G8" s="126" t="s">
        <v>182</v>
      </c>
    </row>
    <row r="9" spans="2:7" x14ac:dyDescent="0.2">
      <c r="B9" s="389" t="s">
        <v>569</v>
      </c>
      <c r="C9" s="390" t="s">
        <v>570</v>
      </c>
      <c r="D9" s="390" t="s">
        <v>432</v>
      </c>
      <c r="E9" s="295">
        <v>387692238.34000003</v>
      </c>
      <c r="F9" s="115">
        <v>7.9453047937262343E-3</v>
      </c>
      <c r="G9" s="311">
        <f t="shared" ref="G9:G35" si="0">E9*F9</f>
        <v>3080332.999773256</v>
      </c>
    </row>
    <row r="10" spans="2:7" x14ac:dyDescent="0.2">
      <c r="B10" s="389" t="s">
        <v>569</v>
      </c>
      <c r="C10" s="390" t="s">
        <v>313</v>
      </c>
      <c r="D10" s="390" t="s">
        <v>313</v>
      </c>
      <c r="E10" s="295">
        <v>56215147.346000001</v>
      </c>
      <c r="F10" s="115">
        <v>5.9765057108266111E-3</v>
      </c>
      <c r="G10" s="311">
        <f t="shared" si="0"/>
        <v>335970.1491483284</v>
      </c>
    </row>
    <row r="11" spans="2:7" x14ac:dyDescent="0.2">
      <c r="B11" s="146"/>
      <c r="C11" s="146"/>
      <c r="D11" s="146"/>
      <c r="E11" s="295"/>
      <c r="F11" s="115"/>
      <c r="G11" s="311">
        <f t="shared" si="0"/>
        <v>0</v>
      </c>
    </row>
    <row r="12" spans="2:7" x14ac:dyDescent="0.2">
      <c r="B12" s="146"/>
      <c r="C12" s="146"/>
      <c r="D12" s="146"/>
      <c r="E12" s="295"/>
      <c r="F12" s="115"/>
      <c r="G12" s="311">
        <f t="shared" si="0"/>
        <v>0</v>
      </c>
    </row>
    <row r="13" spans="2:7" x14ac:dyDescent="0.2">
      <c r="B13" s="146"/>
      <c r="C13" s="146"/>
      <c r="D13" s="146"/>
      <c r="E13" s="295"/>
      <c r="F13" s="115"/>
      <c r="G13" s="311">
        <f t="shared" si="0"/>
        <v>0</v>
      </c>
    </row>
    <row r="14" spans="2:7" x14ac:dyDescent="0.2">
      <c r="B14" s="146"/>
      <c r="C14" s="146"/>
      <c r="D14" s="146"/>
      <c r="E14" s="295"/>
      <c r="F14" s="115"/>
      <c r="G14" s="311">
        <f t="shared" si="0"/>
        <v>0</v>
      </c>
    </row>
    <row r="15" spans="2:7" x14ac:dyDescent="0.2">
      <c r="B15" s="146"/>
      <c r="C15" s="146"/>
      <c r="D15" s="146"/>
      <c r="E15" s="295"/>
      <c r="F15" s="115"/>
      <c r="G15" s="311">
        <f t="shared" si="0"/>
        <v>0</v>
      </c>
    </row>
    <row r="16" spans="2:7" x14ac:dyDescent="0.2">
      <c r="B16" s="146"/>
      <c r="C16" s="146"/>
      <c r="D16" s="146"/>
      <c r="E16" s="295"/>
      <c r="F16" s="115"/>
      <c r="G16" s="311">
        <f t="shared" si="0"/>
        <v>0</v>
      </c>
    </row>
    <row r="17" spans="2:7" x14ac:dyDescent="0.2">
      <c r="B17" s="146"/>
      <c r="C17" s="146"/>
      <c r="D17" s="146"/>
      <c r="E17" s="295"/>
      <c r="F17" s="115"/>
      <c r="G17" s="311">
        <f t="shared" si="0"/>
        <v>0</v>
      </c>
    </row>
    <row r="18" spans="2:7" x14ac:dyDescent="0.2">
      <c r="B18" s="146"/>
      <c r="C18" s="146"/>
      <c r="D18" s="146"/>
      <c r="E18" s="295"/>
      <c r="F18" s="115"/>
      <c r="G18" s="311">
        <f t="shared" si="0"/>
        <v>0</v>
      </c>
    </row>
    <row r="19" spans="2:7" x14ac:dyDescent="0.2">
      <c r="B19" s="146"/>
      <c r="C19" s="146"/>
      <c r="D19" s="146"/>
      <c r="E19" s="295"/>
      <c r="F19" s="115"/>
      <c r="G19" s="311">
        <f t="shared" si="0"/>
        <v>0</v>
      </c>
    </row>
    <row r="20" spans="2:7" x14ac:dyDescent="0.2">
      <c r="B20" s="146"/>
      <c r="C20" s="146"/>
      <c r="D20" s="146"/>
      <c r="E20" s="295"/>
      <c r="F20" s="115"/>
      <c r="G20" s="311">
        <f t="shared" si="0"/>
        <v>0</v>
      </c>
    </row>
    <row r="21" spans="2:7" x14ac:dyDescent="0.2">
      <c r="B21" s="146"/>
      <c r="C21" s="146"/>
      <c r="D21" s="146"/>
      <c r="E21" s="295"/>
      <c r="F21" s="115"/>
      <c r="G21" s="311">
        <f t="shared" si="0"/>
        <v>0</v>
      </c>
    </row>
    <row r="22" spans="2:7" x14ac:dyDescent="0.2">
      <c r="B22" s="146"/>
      <c r="C22" s="146"/>
      <c r="D22" s="146"/>
      <c r="E22" s="295"/>
      <c r="F22" s="115"/>
      <c r="G22" s="311">
        <f t="shared" si="0"/>
        <v>0</v>
      </c>
    </row>
    <row r="23" spans="2:7" x14ac:dyDescent="0.2">
      <c r="B23" s="146"/>
      <c r="C23" s="146"/>
      <c r="D23" s="146"/>
      <c r="E23" s="295"/>
      <c r="F23" s="115"/>
      <c r="G23" s="311">
        <f t="shared" si="0"/>
        <v>0</v>
      </c>
    </row>
    <row r="24" spans="2:7" x14ac:dyDescent="0.2">
      <c r="B24" s="146"/>
      <c r="C24" s="146"/>
      <c r="D24" s="146"/>
      <c r="E24" s="295"/>
      <c r="F24" s="115"/>
      <c r="G24" s="311">
        <f t="shared" si="0"/>
        <v>0</v>
      </c>
    </row>
    <row r="25" spans="2:7" x14ac:dyDescent="0.2">
      <c r="B25" s="146"/>
      <c r="C25" s="146"/>
      <c r="D25" s="146"/>
      <c r="E25" s="295"/>
      <c r="F25" s="115"/>
      <c r="G25" s="311">
        <f t="shared" si="0"/>
        <v>0</v>
      </c>
    </row>
    <row r="26" spans="2:7" x14ac:dyDescent="0.2">
      <c r="B26" s="146"/>
      <c r="C26" s="146"/>
      <c r="D26" s="146"/>
      <c r="E26" s="295"/>
      <c r="F26" s="115"/>
      <c r="G26" s="311">
        <f t="shared" si="0"/>
        <v>0</v>
      </c>
    </row>
    <row r="27" spans="2:7" x14ac:dyDescent="0.2">
      <c r="B27" s="146"/>
      <c r="C27" s="146"/>
      <c r="D27" s="146"/>
      <c r="E27" s="295"/>
      <c r="F27" s="115"/>
      <c r="G27" s="311">
        <f t="shared" si="0"/>
        <v>0</v>
      </c>
    </row>
    <row r="28" spans="2:7" x14ac:dyDescent="0.2">
      <c r="B28" s="146"/>
      <c r="C28" s="146"/>
      <c r="D28" s="146"/>
      <c r="E28" s="295"/>
      <c r="F28" s="115"/>
      <c r="G28" s="311">
        <f t="shared" si="0"/>
        <v>0</v>
      </c>
    </row>
    <row r="29" spans="2:7" x14ac:dyDescent="0.2">
      <c r="B29" s="146"/>
      <c r="C29" s="146"/>
      <c r="D29" s="146"/>
      <c r="E29" s="295"/>
      <c r="F29" s="115"/>
      <c r="G29" s="311">
        <f t="shared" si="0"/>
        <v>0</v>
      </c>
    </row>
    <row r="30" spans="2:7" x14ac:dyDescent="0.2">
      <c r="B30" s="146"/>
      <c r="C30" s="146"/>
      <c r="D30" s="146"/>
      <c r="E30" s="295"/>
      <c r="F30" s="115"/>
      <c r="G30" s="311">
        <f t="shared" si="0"/>
        <v>0</v>
      </c>
    </row>
    <row r="31" spans="2:7" x14ac:dyDescent="0.2">
      <c r="B31" s="146"/>
      <c r="C31" s="146"/>
      <c r="D31" s="146"/>
      <c r="E31" s="295"/>
      <c r="F31" s="115"/>
      <c r="G31" s="311">
        <f t="shared" si="0"/>
        <v>0</v>
      </c>
    </row>
    <row r="32" spans="2:7" x14ac:dyDescent="0.2">
      <c r="B32" s="146"/>
      <c r="C32" s="146"/>
      <c r="D32" s="146"/>
      <c r="E32" s="295"/>
      <c r="F32" s="115"/>
      <c r="G32" s="311">
        <f t="shared" si="0"/>
        <v>0</v>
      </c>
    </row>
    <row r="33" spans="2:7" x14ac:dyDescent="0.2">
      <c r="B33" s="146"/>
      <c r="C33" s="146"/>
      <c r="D33" s="146"/>
      <c r="E33" s="295"/>
      <c r="F33" s="115"/>
      <c r="G33" s="311">
        <f t="shared" si="0"/>
        <v>0</v>
      </c>
    </row>
    <row r="34" spans="2:7" x14ac:dyDescent="0.2">
      <c r="B34" s="146"/>
      <c r="C34" s="146"/>
      <c r="D34" s="146"/>
      <c r="E34" s="295"/>
      <c r="F34" s="115"/>
      <c r="G34" s="311">
        <f t="shared" si="0"/>
        <v>0</v>
      </c>
    </row>
    <row r="35" spans="2:7" x14ac:dyDescent="0.2">
      <c r="B35" s="146"/>
      <c r="C35" s="146"/>
      <c r="D35" s="146"/>
      <c r="E35" s="295"/>
      <c r="F35" s="115"/>
      <c r="G35" s="311">
        <f t="shared" si="0"/>
        <v>0</v>
      </c>
    </row>
    <row r="36" spans="2:7" x14ac:dyDescent="0.2">
      <c r="B36" s="42"/>
      <c r="C36" s="498" t="s">
        <v>24</v>
      </c>
      <c r="D36" s="499"/>
      <c r="E36" s="281">
        <f>SUM(E9:E35)</f>
        <v>443907385.68600005</v>
      </c>
      <c r="F36" s="39"/>
      <c r="G36" s="311">
        <f>SUM(G9:G35)</f>
        <v>3416303.1489215842</v>
      </c>
    </row>
    <row r="37" spans="2:7" x14ac:dyDescent="0.2">
      <c r="E37" s="274"/>
    </row>
  </sheetData>
  <mergeCells count="2">
    <mergeCell ref="C36:D36"/>
    <mergeCell ref="E2:G4"/>
  </mergeCells>
  <dataValidations disablePrompts="1"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
  <sheetViews>
    <sheetView zoomScaleNormal="100" workbookViewId="0"/>
  </sheetViews>
  <sheetFormatPr defaultColWidth="9" defaultRowHeight="12.75" x14ac:dyDescent="0.2"/>
  <cols>
    <col min="1" max="16384" width="9" style="363"/>
  </cols>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BI39"/>
  <sheetViews>
    <sheetView zoomScale="80" zoomScaleNormal="80" workbookViewId="0"/>
  </sheetViews>
  <sheetFormatPr defaultColWidth="9" defaultRowHeight="12.75" outlineLevelCol="1" x14ac:dyDescent="0.2"/>
  <cols>
    <col min="1" max="1" width="11.42578125" style="363" customWidth="1"/>
    <col min="2" max="2" width="18.7109375" style="363" customWidth="1"/>
    <col min="3" max="3" width="19.42578125" style="363" customWidth="1"/>
    <col min="4" max="4" width="45.5703125" style="363" bestFit="1" customWidth="1"/>
    <col min="5" max="5" width="14.28515625" style="363" customWidth="1"/>
    <col min="6" max="26" width="12" style="363" hidden="1" customWidth="1" outlineLevel="1"/>
    <col min="27" max="30" width="13.5703125" style="363" hidden="1" customWidth="1" outlineLevel="1"/>
    <col min="31" max="31" width="12.28515625" style="363" hidden="1" customWidth="1" outlineLevel="1"/>
    <col min="32" max="34" width="12" style="363" hidden="1" customWidth="1" outlineLevel="1"/>
    <col min="35" max="35" width="13.7109375" style="363" customWidth="1" collapsed="1"/>
    <col min="36" max="58" width="13.7109375" style="363" customWidth="1"/>
    <col min="59" max="60" width="12" style="363" hidden="1" customWidth="1" outlineLevel="1"/>
    <col min="61" max="61" width="18.7109375" style="363" customWidth="1" collapsed="1"/>
    <col min="62" max="16384" width="9" style="363"/>
  </cols>
  <sheetData>
    <row r="1" spans="2:61" ht="20.25" x14ac:dyDescent="0.3">
      <c r="B1" s="362" t="s">
        <v>163</v>
      </c>
    </row>
    <row r="2" spans="2:61" ht="15" x14ac:dyDescent="0.25">
      <c r="B2" s="52" t="str">
        <f>Tradingname</f>
        <v>APT PARMELIA PTY LTD</v>
      </c>
      <c r="C2" s="53"/>
    </row>
    <row r="3" spans="2:61" ht="19.5" customHeight="1" x14ac:dyDescent="0.45">
      <c r="B3" s="54" t="s">
        <v>239</v>
      </c>
      <c r="C3" s="55" t="str">
        <f>TEXT(Yearstart,"dd/mm/yyyy")&amp;" to "&amp;TEXT(Yearending,"dd/mm/yyyy")</f>
        <v>01/07/2022 to 30/06/2023</v>
      </c>
      <c r="K3" s="366"/>
    </row>
    <row r="4" spans="2:61" ht="20.25" x14ac:dyDescent="0.3">
      <c r="B4" s="362"/>
    </row>
    <row r="5" spans="2:61" ht="15.75" x14ac:dyDescent="0.25">
      <c r="B5" s="365" t="s">
        <v>198</v>
      </c>
      <c r="D5" s="45"/>
      <c r="E5" s="45"/>
    </row>
    <row r="7" spans="2:61" ht="38.25" x14ac:dyDescent="0.2">
      <c r="B7" s="123" t="s">
        <v>222</v>
      </c>
      <c r="C7" s="124" t="s">
        <v>83</v>
      </c>
      <c r="D7" s="124"/>
      <c r="E7" s="127" t="s">
        <v>24</v>
      </c>
      <c r="F7" s="500" t="s">
        <v>82</v>
      </c>
      <c r="G7" s="501"/>
      <c r="H7" s="501"/>
      <c r="I7" s="501"/>
      <c r="J7" s="501"/>
      <c r="K7" s="501"/>
      <c r="L7" s="501"/>
      <c r="M7" s="501"/>
      <c r="N7" s="501"/>
      <c r="O7" s="501"/>
      <c r="P7" s="501"/>
      <c r="Q7" s="501"/>
      <c r="R7" s="501"/>
      <c r="S7" s="501"/>
      <c r="T7" s="501"/>
      <c r="U7" s="501"/>
      <c r="V7" s="501"/>
      <c r="W7" s="501"/>
      <c r="X7" s="501"/>
      <c r="Y7" s="501"/>
      <c r="Z7" s="501"/>
      <c r="AA7" s="501"/>
      <c r="AB7" s="501"/>
      <c r="AC7" s="501"/>
      <c r="AD7" s="501"/>
      <c r="AE7" s="501"/>
      <c r="AF7" s="501"/>
      <c r="AG7" s="501"/>
      <c r="AH7" s="501"/>
      <c r="AI7" s="501"/>
      <c r="AJ7" s="501"/>
      <c r="AK7" s="501"/>
      <c r="AL7" s="501"/>
      <c r="AM7" s="501"/>
      <c r="AN7" s="501"/>
      <c r="AO7" s="501"/>
      <c r="AP7" s="501"/>
      <c r="AQ7" s="501"/>
      <c r="AR7" s="501"/>
      <c r="AS7" s="501"/>
      <c r="AT7" s="501"/>
      <c r="AU7" s="501"/>
      <c r="AV7" s="501"/>
      <c r="AW7" s="501"/>
      <c r="AX7" s="501"/>
      <c r="AY7" s="501"/>
      <c r="AZ7" s="501"/>
      <c r="BA7" s="501"/>
      <c r="BB7" s="501"/>
      <c r="BC7" s="501"/>
      <c r="BD7" s="501"/>
      <c r="BE7" s="501"/>
      <c r="BF7" s="501"/>
      <c r="BG7" s="501"/>
      <c r="BH7" s="501"/>
      <c r="BI7" s="128" t="s">
        <v>205</v>
      </c>
    </row>
    <row r="8" spans="2:61" s="364" customFormat="1" x14ac:dyDescent="0.2">
      <c r="B8" s="129"/>
      <c r="C8" s="275"/>
      <c r="D8" s="275"/>
      <c r="E8" s="275"/>
      <c r="F8" s="340" t="str">
        <f>RIGHT(TEXT(C38,"dd/mm/yyyy"),4)</f>
        <v>1971</v>
      </c>
      <c r="G8" s="341">
        <f>F8+1</f>
        <v>1972</v>
      </c>
      <c r="H8" s="341">
        <f t="shared" ref="H8:BH8" si="0">G8+1</f>
        <v>1973</v>
      </c>
      <c r="I8" s="341">
        <f t="shared" si="0"/>
        <v>1974</v>
      </c>
      <c r="J8" s="341">
        <f t="shared" si="0"/>
        <v>1975</v>
      </c>
      <c r="K8" s="341">
        <f t="shared" si="0"/>
        <v>1976</v>
      </c>
      <c r="L8" s="341">
        <f t="shared" si="0"/>
        <v>1977</v>
      </c>
      <c r="M8" s="341">
        <f t="shared" si="0"/>
        <v>1978</v>
      </c>
      <c r="N8" s="341">
        <f t="shared" si="0"/>
        <v>1979</v>
      </c>
      <c r="O8" s="341">
        <f t="shared" si="0"/>
        <v>1980</v>
      </c>
      <c r="P8" s="341">
        <f t="shared" si="0"/>
        <v>1981</v>
      </c>
      <c r="Q8" s="341">
        <f t="shared" si="0"/>
        <v>1982</v>
      </c>
      <c r="R8" s="341">
        <f t="shared" si="0"/>
        <v>1983</v>
      </c>
      <c r="S8" s="341">
        <f t="shared" si="0"/>
        <v>1984</v>
      </c>
      <c r="T8" s="341">
        <f t="shared" si="0"/>
        <v>1985</v>
      </c>
      <c r="U8" s="341">
        <f t="shared" si="0"/>
        <v>1986</v>
      </c>
      <c r="V8" s="341">
        <f t="shared" si="0"/>
        <v>1987</v>
      </c>
      <c r="W8" s="341">
        <f t="shared" si="0"/>
        <v>1988</v>
      </c>
      <c r="X8" s="341">
        <f t="shared" si="0"/>
        <v>1989</v>
      </c>
      <c r="Y8" s="341">
        <f t="shared" si="0"/>
        <v>1990</v>
      </c>
      <c r="Z8" s="341">
        <f t="shared" si="0"/>
        <v>1991</v>
      </c>
      <c r="AA8" s="341">
        <f t="shared" si="0"/>
        <v>1992</v>
      </c>
      <c r="AB8" s="341">
        <f t="shared" si="0"/>
        <v>1993</v>
      </c>
      <c r="AC8" s="341">
        <f t="shared" si="0"/>
        <v>1994</v>
      </c>
      <c r="AD8" s="341">
        <f t="shared" si="0"/>
        <v>1995</v>
      </c>
      <c r="AE8" s="341">
        <f t="shared" si="0"/>
        <v>1996</v>
      </c>
      <c r="AF8" s="341">
        <f t="shared" si="0"/>
        <v>1997</v>
      </c>
      <c r="AG8" s="341">
        <f t="shared" si="0"/>
        <v>1998</v>
      </c>
      <c r="AH8" s="341">
        <f t="shared" si="0"/>
        <v>1999</v>
      </c>
      <c r="AI8" s="341">
        <f t="shared" si="0"/>
        <v>2000</v>
      </c>
      <c r="AJ8" s="341">
        <f t="shared" si="0"/>
        <v>2001</v>
      </c>
      <c r="AK8" s="341">
        <f t="shared" si="0"/>
        <v>2002</v>
      </c>
      <c r="AL8" s="341">
        <f t="shared" si="0"/>
        <v>2003</v>
      </c>
      <c r="AM8" s="341">
        <f t="shared" si="0"/>
        <v>2004</v>
      </c>
      <c r="AN8" s="341">
        <f t="shared" si="0"/>
        <v>2005</v>
      </c>
      <c r="AO8" s="341">
        <f t="shared" si="0"/>
        <v>2006</v>
      </c>
      <c r="AP8" s="341">
        <f t="shared" si="0"/>
        <v>2007</v>
      </c>
      <c r="AQ8" s="341">
        <f t="shared" si="0"/>
        <v>2008</v>
      </c>
      <c r="AR8" s="341">
        <f t="shared" si="0"/>
        <v>2009</v>
      </c>
      <c r="AS8" s="341">
        <f t="shared" si="0"/>
        <v>2010</v>
      </c>
      <c r="AT8" s="341">
        <f t="shared" si="0"/>
        <v>2011</v>
      </c>
      <c r="AU8" s="341">
        <f t="shared" si="0"/>
        <v>2012</v>
      </c>
      <c r="AV8" s="341">
        <f t="shared" si="0"/>
        <v>2013</v>
      </c>
      <c r="AW8" s="341">
        <f t="shared" si="0"/>
        <v>2014</v>
      </c>
      <c r="AX8" s="341">
        <f t="shared" si="0"/>
        <v>2015</v>
      </c>
      <c r="AY8" s="341">
        <f t="shared" si="0"/>
        <v>2016</v>
      </c>
      <c r="AZ8" s="341">
        <f t="shared" si="0"/>
        <v>2017</v>
      </c>
      <c r="BA8" s="341">
        <f t="shared" si="0"/>
        <v>2018</v>
      </c>
      <c r="BB8" s="341">
        <f t="shared" si="0"/>
        <v>2019</v>
      </c>
      <c r="BC8" s="341">
        <f t="shared" si="0"/>
        <v>2020</v>
      </c>
      <c r="BD8" s="341">
        <f t="shared" si="0"/>
        <v>2021</v>
      </c>
      <c r="BE8" s="341">
        <f t="shared" si="0"/>
        <v>2022</v>
      </c>
      <c r="BF8" s="341">
        <f t="shared" si="0"/>
        <v>2023</v>
      </c>
      <c r="BG8" s="341">
        <f t="shared" si="0"/>
        <v>2024</v>
      </c>
      <c r="BH8" s="341">
        <f t="shared" si="0"/>
        <v>2025</v>
      </c>
    </row>
    <row r="9" spans="2:61" x14ac:dyDescent="0.2">
      <c r="B9" s="391">
        <v>3</v>
      </c>
      <c r="C9" s="156" t="s">
        <v>65</v>
      </c>
      <c r="D9" s="157"/>
      <c r="E9" s="281"/>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row>
    <row r="10" spans="2:61" x14ac:dyDescent="0.2">
      <c r="B10" s="325"/>
      <c r="C10" s="130"/>
      <c r="D10" s="152" t="s">
        <v>72</v>
      </c>
      <c r="E10" s="281">
        <f>SUM(F10:BH10)</f>
        <v>62500000</v>
      </c>
      <c r="F10" s="282">
        <v>0</v>
      </c>
      <c r="G10" s="282">
        <v>0</v>
      </c>
      <c r="H10" s="282">
        <v>0</v>
      </c>
      <c r="I10" s="282">
        <v>0</v>
      </c>
      <c r="J10" s="282">
        <v>0</v>
      </c>
      <c r="K10" s="282">
        <v>0</v>
      </c>
      <c r="L10" s="282">
        <v>0</v>
      </c>
      <c r="M10" s="282">
        <v>0</v>
      </c>
      <c r="N10" s="282">
        <v>0</v>
      </c>
      <c r="O10" s="282">
        <v>0</v>
      </c>
      <c r="P10" s="282">
        <v>0</v>
      </c>
      <c r="Q10" s="282">
        <v>0</v>
      </c>
      <c r="R10" s="282">
        <v>0</v>
      </c>
      <c r="S10" s="282">
        <v>0</v>
      </c>
      <c r="T10" s="282">
        <v>0</v>
      </c>
      <c r="U10" s="282">
        <v>0</v>
      </c>
      <c r="V10" s="282">
        <v>0</v>
      </c>
      <c r="W10" s="282">
        <v>0</v>
      </c>
      <c r="X10" s="282">
        <v>0</v>
      </c>
      <c r="Y10" s="282">
        <v>0</v>
      </c>
      <c r="Z10" s="282">
        <v>0</v>
      </c>
      <c r="AA10" s="282">
        <v>0</v>
      </c>
      <c r="AB10" s="282">
        <v>0</v>
      </c>
      <c r="AC10" s="282">
        <v>0</v>
      </c>
      <c r="AD10" s="282">
        <v>0</v>
      </c>
      <c r="AE10" s="282">
        <v>0</v>
      </c>
      <c r="AF10" s="282">
        <v>0</v>
      </c>
      <c r="AG10" s="282">
        <v>0</v>
      </c>
      <c r="AH10" s="282">
        <v>0</v>
      </c>
      <c r="AI10" s="282">
        <v>62500000</v>
      </c>
      <c r="AJ10" s="282">
        <v>0</v>
      </c>
      <c r="AK10" s="282">
        <v>0</v>
      </c>
      <c r="AL10" s="282">
        <v>0</v>
      </c>
      <c r="AM10" s="282">
        <v>0</v>
      </c>
      <c r="AN10" s="282">
        <v>0</v>
      </c>
      <c r="AO10" s="282">
        <v>0</v>
      </c>
      <c r="AP10" s="282">
        <v>0</v>
      </c>
      <c r="AQ10" s="282">
        <v>0</v>
      </c>
      <c r="AR10" s="282">
        <v>0</v>
      </c>
      <c r="AS10" s="282">
        <v>0</v>
      </c>
      <c r="AT10" s="282">
        <v>0</v>
      </c>
      <c r="AU10" s="282">
        <v>0</v>
      </c>
      <c r="AV10" s="282">
        <v>0</v>
      </c>
      <c r="AW10" s="282">
        <v>0</v>
      </c>
      <c r="AX10" s="282">
        <v>0</v>
      </c>
      <c r="AY10" s="282">
        <v>0</v>
      </c>
      <c r="AZ10" s="282">
        <v>0</v>
      </c>
      <c r="BA10" s="282">
        <v>0</v>
      </c>
      <c r="BB10" s="282">
        <v>0</v>
      </c>
      <c r="BC10" s="282">
        <v>0</v>
      </c>
      <c r="BD10" s="282">
        <v>0</v>
      </c>
      <c r="BE10" s="282">
        <v>0</v>
      </c>
      <c r="BF10" s="282">
        <v>0</v>
      </c>
      <c r="BG10" s="282"/>
      <c r="BH10" s="282"/>
    </row>
    <row r="11" spans="2:61" x14ac:dyDescent="0.2">
      <c r="B11" s="325"/>
      <c r="C11" s="130"/>
      <c r="D11" s="152" t="s">
        <v>166</v>
      </c>
      <c r="E11" s="281">
        <f>SUM(F11:BH11)</f>
        <v>4769161.9938671971</v>
      </c>
      <c r="F11" s="282">
        <v>0</v>
      </c>
      <c r="G11" s="282">
        <v>0</v>
      </c>
      <c r="H11" s="282">
        <v>0</v>
      </c>
      <c r="I11" s="282">
        <v>0</v>
      </c>
      <c r="J11" s="282">
        <v>0</v>
      </c>
      <c r="K11" s="282">
        <v>0</v>
      </c>
      <c r="L11" s="282">
        <v>0</v>
      </c>
      <c r="M11" s="282">
        <v>0</v>
      </c>
      <c r="N11" s="282">
        <v>0</v>
      </c>
      <c r="O11" s="282">
        <v>0</v>
      </c>
      <c r="P11" s="282">
        <v>0</v>
      </c>
      <c r="Q11" s="282">
        <v>0</v>
      </c>
      <c r="R11" s="282">
        <v>0</v>
      </c>
      <c r="S11" s="282">
        <v>0</v>
      </c>
      <c r="T11" s="282">
        <v>0</v>
      </c>
      <c r="U11" s="282">
        <v>0</v>
      </c>
      <c r="V11" s="282">
        <v>0</v>
      </c>
      <c r="W11" s="282">
        <v>0</v>
      </c>
      <c r="X11" s="282">
        <v>0</v>
      </c>
      <c r="Y11" s="282">
        <v>0</v>
      </c>
      <c r="Z11" s="282">
        <v>0</v>
      </c>
      <c r="AA11" s="282">
        <v>0</v>
      </c>
      <c r="AB11" s="282">
        <v>0</v>
      </c>
      <c r="AC11" s="282">
        <v>0</v>
      </c>
      <c r="AD11" s="282">
        <v>0</v>
      </c>
      <c r="AE11" s="282">
        <v>0</v>
      </c>
      <c r="AF11" s="282">
        <v>0</v>
      </c>
      <c r="AG11" s="282">
        <v>0</v>
      </c>
      <c r="AH11" s="282">
        <v>0</v>
      </c>
      <c r="AI11" s="282">
        <v>2426064.4067796613</v>
      </c>
      <c r="AJ11" s="282">
        <v>148605.0847457624</v>
      </c>
      <c r="AK11" s="282">
        <v>72574.576271186583</v>
      </c>
      <c r="AL11" s="282">
        <v>69118.644067796413</v>
      </c>
      <c r="AM11" s="282">
        <v>69118.644067796413</v>
      </c>
      <c r="AN11" s="282">
        <v>69118.644067796879</v>
      </c>
      <c r="AO11" s="282">
        <v>71364.999999999534</v>
      </c>
      <c r="AP11" s="282">
        <v>73149.125000000466</v>
      </c>
      <c r="AQ11" s="282">
        <v>74977.853124999441</v>
      </c>
      <c r="AR11" s="282">
        <v>76852.29945312487</v>
      </c>
      <c r="AS11" s="282">
        <v>78773.6069394527</v>
      </c>
      <c r="AT11" s="282">
        <v>80742.947112939321</v>
      </c>
      <c r="AU11" s="282">
        <v>82761.520790763199</v>
      </c>
      <c r="AV11" s="282">
        <v>84830.558810531627</v>
      </c>
      <c r="AW11" s="282">
        <v>86951.322780794464</v>
      </c>
      <c r="AX11" s="282">
        <v>89125.105850315187</v>
      </c>
      <c r="AY11" s="282">
        <v>91353.233496573288</v>
      </c>
      <c r="AZ11" s="282">
        <v>93637.064333986957</v>
      </c>
      <c r="BA11" s="282">
        <v>95977.990942336619</v>
      </c>
      <c r="BB11" s="282">
        <v>98377.440715895034</v>
      </c>
      <c r="BC11" s="282">
        <v>100836.87673379341</v>
      </c>
      <c r="BD11" s="282">
        <v>103357.79865213763</v>
      </c>
      <c r="BE11" s="282">
        <v>260395.53145273402</v>
      </c>
      <c r="BF11" s="282">
        <v>271096.7176768193</v>
      </c>
      <c r="BG11" s="282"/>
      <c r="BH11" s="282"/>
    </row>
    <row r="12" spans="2:61" x14ac:dyDescent="0.2">
      <c r="B12" s="325"/>
      <c r="C12" s="130"/>
      <c r="D12" s="152" t="s">
        <v>73</v>
      </c>
      <c r="E12" s="281">
        <f t="shared" ref="E12:E32" si="1">SUM(F12:BH12)</f>
        <v>87467649.003018871</v>
      </c>
      <c r="F12" s="282">
        <v>0</v>
      </c>
      <c r="G12" s="282">
        <v>0</v>
      </c>
      <c r="H12" s="282">
        <v>0</v>
      </c>
      <c r="I12" s="282">
        <v>0</v>
      </c>
      <c r="J12" s="282">
        <v>0</v>
      </c>
      <c r="K12" s="282">
        <v>0</v>
      </c>
      <c r="L12" s="282">
        <v>0</v>
      </c>
      <c r="M12" s="282">
        <v>0</v>
      </c>
      <c r="N12" s="282">
        <v>0</v>
      </c>
      <c r="O12" s="282">
        <v>0</v>
      </c>
      <c r="P12" s="282">
        <v>0</v>
      </c>
      <c r="Q12" s="282">
        <v>0</v>
      </c>
      <c r="R12" s="282">
        <v>0</v>
      </c>
      <c r="S12" s="282">
        <v>0</v>
      </c>
      <c r="T12" s="282">
        <v>0</v>
      </c>
      <c r="U12" s="282">
        <v>0</v>
      </c>
      <c r="V12" s="282">
        <v>0</v>
      </c>
      <c r="W12" s="282">
        <v>0</v>
      </c>
      <c r="X12" s="282">
        <v>0</v>
      </c>
      <c r="Y12" s="282">
        <v>0</v>
      </c>
      <c r="Z12" s="282">
        <v>0</v>
      </c>
      <c r="AA12" s="282">
        <v>0</v>
      </c>
      <c r="AB12" s="282">
        <v>0</v>
      </c>
      <c r="AC12" s="282">
        <v>0</v>
      </c>
      <c r="AD12" s="282">
        <v>0</v>
      </c>
      <c r="AE12" s="282">
        <v>0</v>
      </c>
      <c r="AF12" s="282">
        <v>0</v>
      </c>
      <c r="AG12" s="282">
        <v>0</v>
      </c>
      <c r="AH12" s="282">
        <v>0</v>
      </c>
      <c r="AI12" s="282">
        <v>295232.50969053124</v>
      </c>
      <c r="AJ12" s="282">
        <v>4374445.6513895039</v>
      </c>
      <c r="AK12" s="282">
        <v>137272.05119124433</v>
      </c>
      <c r="AL12" s="282">
        <v>699725.38027395995</v>
      </c>
      <c r="AM12" s="282">
        <v>578635.70959547977</v>
      </c>
      <c r="AN12" s="282">
        <v>2148835.0537569644</v>
      </c>
      <c r="AO12" s="282">
        <v>266347.89737097343</v>
      </c>
      <c r="AP12" s="282">
        <v>4875903.2055163067</v>
      </c>
      <c r="AQ12" s="282">
        <v>7603786.3562759086</v>
      </c>
      <c r="AR12" s="282">
        <v>1590503.615196282</v>
      </c>
      <c r="AS12" s="282">
        <v>2353010.892685703</v>
      </c>
      <c r="AT12" s="282">
        <v>971404.67764138011</v>
      </c>
      <c r="AU12" s="282">
        <v>2689590.8450925183</v>
      </c>
      <c r="AV12" s="282">
        <v>3296276.6484807665</v>
      </c>
      <c r="AW12" s="282">
        <v>3076449.3535965509</v>
      </c>
      <c r="AX12" s="282">
        <v>389521.34837858129</v>
      </c>
      <c r="AY12" s="282">
        <v>3130359.7341271578</v>
      </c>
      <c r="AZ12" s="282">
        <v>4326860.150473387</v>
      </c>
      <c r="BA12" s="282">
        <v>2817492.1548659196</v>
      </c>
      <c r="BB12" s="282">
        <v>6389338.9874763479</v>
      </c>
      <c r="BC12" s="282">
        <v>3514279.0321524106</v>
      </c>
      <c r="BD12" s="282">
        <v>3474037.5033229548</v>
      </c>
      <c r="BE12" s="282">
        <v>18847386.974827092</v>
      </c>
      <c r="BF12" s="282">
        <v>9620953.2696409523</v>
      </c>
      <c r="BG12" s="282"/>
      <c r="BH12" s="282"/>
    </row>
    <row r="13" spans="2:61" x14ac:dyDescent="0.2">
      <c r="B13" s="325"/>
      <c r="C13" s="130"/>
      <c r="D13" s="152" t="s">
        <v>123</v>
      </c>
      <c r="E13" s="281">
        <f t="shared" si="1"/>
        <v>5456431.2739109127</v>
      </c>
      <c r="F13" s="282">
        <v>0</v>
      </c>
      <c r="G13" s="282">
        <v>0</v>
      </c>
      <c r="H13" s="282">
        <v>0</v>
      </c>
      <c r="I13" s="282">
        <v>0</v>
      </c>
      <c r="J13" s="282">
        <v>0</v>
      </c>
      <c r="K13" s="282">
        <v>0</v>
      </c>
      <c r="L13" s="282">
        <v>0</v>
      </c>
      <c r="M13" s="282">
        <v>0</v>
      </c>
      <c r="N13" s="282">
        <v>0</v>
      </c>
      <c r="O13" s="282">
        <v>0</v>
      </c>
      <c r="P13" s="282">
        <v>0</v>
      </c>
      <c r="Q13" s="282">
        <v>0</v>
      </c>
      <c r="R13" s="282">
        <v>0</v>
      </c>
      <c r="S13" s="282">
        <v>0</v>
      </c>
      <c r="T13" s="282">
        <v>0</v>
      </c>
      <c r="U13" s="282">
        <v>0</v>
      </c>
      <c r="V13" s="282">
        <v>0</v>
      </c>
      <c r="W13" s="282">
        <v>0</v>
      </c>
      <c r="X13" s="282">
        <v>0</v>
      </c>
      <c r="Y13" s="282">
        <v>0</v>
      </c>
      <c r="Z13" s="282">
        <v>0</v>
      </c>
      <c r="AA13" s="282">
        <v>0</v>
      </c>
      <c r="AB13" s="282">
        <v>0</v>
      </c>
      <c r="AC13" s="282">
        <v>0</v>
      </c>
      <c r="AD13" s="282">
        <v>0</v>
      </c>
      <c r="AE13" s="282">
        <v>0</v>
      </c>
      <c r="AF13" s="282">
        <v>0</v>
      </c>
      <c r="AG13" s="282">
        <v>0</v>
      </c>
      <c r="AH13" s="282">
        <v>0</v>
      </c>
      <c r="AI13" s="282">
        <v>365336.95965854888</v>
      </c>
      <c r="AJ13" s="282">
        <v>0</v>
      </c>
      <c r="AK13" s="282">
        <v>0</v>
      </c>
      <c r="AL13" s="282">
        <v>0</v>
      </c>
      <c r="AM13" s="282">
        <v>0</v>
      </c>
      <c r="AN13" s="282">
        <v>0</v>
      </c>
      <c r="AO13" s="282">
        <v>0</v>
      </c>
      <c r="AP13" s="282">
        <v>0</v>
      </c>
      <c r="AQ13" s="282">
        <v>0</v>
      </c>
      <c r="AR13" s="282">
        <v>0</v>
      </c>
      <c r="AS13" s="282">
        <v>0</v>
      </c>
      <c r="AT13" s="282">
        <v>0</v>
      </c>
      <c r="AU13" s="282">
        <v>677164.42406730319</v>
      </c>
      <c r="AV13" s="282">
        <v>0</v>
      </c>
      <c r="AW13" s="282">
        <v>0</v>
      </c>
      <c r="AX13" s="282">
        <v>0</v>
      </c>
      <c r="AY13" s="282">
        <v>0</v>
      </c>
      <c r="AZ13" s="282">
        <v>1772600.4342535697</v>
      </c>
      <c r="BA13" s="282">
        <v>132066.62470843186</v>
      </c>
      <c r="BB13" s="282">
        <v>97013.84339813891</v>
      </c>
      <c r="BC13" s="282">
        <v>759786.17335358891</v>
      </c>
      <c r="BD13" s="282">
        <v>0</v>
      </c>
      <c r="BE13" s="282">
        <v>433325.73981638177</v>
      </c>
      <c r="BF13" s="282">
        <v>1219137.0746549501</v>
      </c>
      <c r="BG13" s="282"/>
      <c r="BH13" s="282"/>
    </row>
    <row r="14" spans="2:61" x14ac:dyDescent="0.2">
      <c r="B14" s="325"/>
      <c r="C14" s="130"/>
      <c r="D14" s="152" t="s">
        <v>78</v>
      </c>
      <c r="E14" s="281">
        <f t="shared" si="1"/>
        <v>-4362203.3898134232</v>
      </c>
      <c r="F14" s="282">
        <v>0</v>
      </c>
      <c r="G14" s="282">
        <v>0</v>
      </c>
      <c r="H14" s="282">
        <v>0</v>
      </c>
      <c r="I14" s="282">
        <v>0</v>
      </c>
      <c r="J14" s="282">
        <v>0</v>
      </c>
      <c r="K14" s="282">
        <v>0</v>
      </c>
      <c r="L14" s="282">
        <v>0</v>
      </c>
      <c r="M14" s="282">
        <v>0</v>
      </c>
      <c r="N14" s="282">
        <v>0</v>
      </c>
      <c r="O14" s="282">
        <v>0</v>
      </c>
      <c r="P14" s="282">
        <v>0</v>
      </c>
      <c r="Q14" s="282">
        <v>0</v>
      </c>
      <c r="R14" s="282">
        <v>0</v>
      </c>
      <c r="S14" s="282">
        <v>0</v>
      </c>
      <c r="T14" s="282">
        <v>0</v>
      </c>
      <c r="U14" s="282">
        <v>0</v>
      </c>
      <c r="V14" s="282">
        <v>0</v>
      </c>
      <c r="W14" s="282">
        <v>0</v>
      </c>
      <c r="X14" s="282">
        <v>0</v>
      </c>
      <c r="Y14" s="282">
        <v>0</v>
      </c>
      <c r="Z14" s="282">
        <v>0</v>
      </c>
      <c r="AA14" s="282">
        <v>0</v>
      </c>
      <c r="AB14" s="282">
        <v>0</v>
      </c>
      <c r="AC14" s="282">
        <v>0</v>
      </c>
      <c r="AD14" s="282">
        <v>0</v>
      </c>
      <c r="AE14" s="282">
        <v>0</v>
      </c>
      <c r="AF14" s="282">
        <v>0</v>
      </c>
      <c r="AG14" s="282">
        <v>0</v>
      </c>
      <c r="AH14" s="282">
        <v>0</v>
      </c>
      <c r="AI14" s="282">
        <v>0</v>
      </c>
      <c r="AJ14" s="282">
        <v>0</v>
      </c>
      <c r="AK14" s="282">
        <v>0</v>
      </c>
      <c r="AL14" s="282">
        <v>0</v>
      </c>
      <c r="AM14" s="282">
        <v>0</v>
      </c>
      <c r="AN14" s="282">
        <v>0</v>
      </c>
      <c r="AO14" s="282">
        <v>0</v>
      </c>
      <c r="AP14" s="282">
        <v>0</v>
      </c>
      <c r="AQ14" s="282">
        <v>0</v>
      </c>
      <c r="AR14" s="282">
        <v>0</v>
      </c>
      <c r="AS14" s="282">
        <v>-2123.9537663817327</v>
      </c>
      <c r="AT14" s="282">
        <v>-1448793.6123788601</v>
      </c>
      <c r="AU14" s="282">
        <v>-121241.44257129182</v>
      </c>
      <c r="AV14" s="282">
        <v>-561083.15247900458</v>
      </c>
      <c r="AW14" s="282">
        <v>-93270.050832503228</v>
      </c>
      <c r="AX14" s="282">
        <v>-812704.1865524177</v>
      </c>
      <c r="AY14" s="282">
        <v>-1017184.85523049</v>
      </c>
      <c r="AZ14" s="282">
        <v>-46262.210787110525</v>
      </c>
      <c r="BA14" s="282">
        <v>-26513.842582968373</v>
      </c>
      <c r="BB14" s="282">
        <v>-54051.804775732766</v>
      </c>
      <c r="BC14" s="282">
        <v>0</v>
      </c>
      <c r="BD14" s="282">
        <v>-136069.021550815</v>
      </c>
      <c r="BE14" s="282">
        <v>-42905.256305847972</v>
      </c>
      <c r="BF14" s="282">
        <v>0</v>
      </c>
      <c r="BG14" s="282"/>
      <c r="BH14" s="282"/>
    </row>
    <row r="15" spans="2:61" x14ac:dyDescent="0.2">
      <c r="B15" s="325"/>
      <c r="C15" s="130"/>
      <c r="D15" s="152" t="s">
        <v>316</v>
      </c>
      <c r="E15" s="281">
        <f t="shared" si="1"/>
        <v>2278234.1012663143</v>
      </c>
      <c r="F15" s="282">
        <v>0</v>
      </c>
      <c r="G15" s="282">
        <v>0</v>
      </c>
      <c r="H15" s="282">
        <v>0</v>
      </c>
      <c r="I15" s="282">
        <v>0</v>
      </c>
      <c r="J15" s="282">
        <v>0</v>
      </c>
      <c r="K15" s="282">
        <v>0</v>
      </c>
      <c r="L15" s="282">
        <v>0</v>
      </c>
      <c r="M15" s="282">
        <v>0</v>
      </c>
      <c r="N15" s="282">
        <v>0</v>
      </c>
      <c r="O15" s="282">
        <v>0</v>
      </c>
      <c r="P15" s="282">
        <v>0</v>
      </c>
      <c r="Q15" s="282">
        <v>0</v>
      </c>
      <c r="R15" s="282">
        <v>0</v>
      </c>
      <c r="S15" s="282">
        <v>0</v>
      </c>
      <c r="T15" s="282">
        <v>0</v>
      </c>
      <c r="U15" s="282">
        <v>0</v>
      </c>
      <c r="V15" s="282">
        <v>0</v>
      </c>
      <c r="W15" s="282">
        <v>0</v>
      </c>
      <c r="X15" s="282">
        <v>0</v>
      </c>
      <c r="Y15" s="282">
        <v>0</v>
      </c>
      <c r="Z15" s="282">
        <v>0</v>
      </c>
      <c r="AA15" s="282">
        <v>0</v>
      </c>
      <c r="AB15" s="282">
        <v>0</v>
      </c>
      <c r="AC15" s="282">
        <v>0</v>
      </c>
      <c r="AD15" s="282">
        <v>0</v>
      </c>
      <c r="AE15" s="282">
        <v>0</v>
      </c>
      <c r="AF15" s="282">
        <v>0</v>
      </c>
      <c r="AG15" s="282">
        <v>0</v>
      </c>
      <c r="AH15" s="282">
        <v>0</v>
      </c>
      <c r="AI15" s="282">
        <v>0</v>
      </c>
      <c r="AJ15" s="282">
        <v>0</v>
      </c>
      <c r="AK15" s="282">
        <v>0</v>
      </c>
      <c r="AL15" s="282">
        <v>0</v>
      </c>
      <c r="AM15" s="282">
        <v>0</v>
      </c>
      <c r="AN15" s="282">
        <v>0</v>
      </c>
      <c r="AO15" s="282">
        <v>0</v>
      </c>
      <c r="AP15" s="282">
        <v>0</v>
      </c>
      <c r="AQ15" s="282">
        <v>0</v>
      </c>
      <c r="AR15" s="282">
        <v>0</v>
      </c>
      <c r="AS15" s="282">
        <v>0</v>
      </c>
      <c r="AT15" s="282">
        <v>0</v>
      </c>
      <c r="AU15" s="282">
        <v>0</v>
      </c>
      <c r="AV15" s="282">
        <v>0</v>
      </c>
      <c r="AW15" s="282">
        <v>0</v>
      </c>
      <c r="AX15" s="282">
        <v>0</v>
      </c>
      <c r="AY15" s="282">
        <v>0</v>
      </c>
      <c r="AZ15" s="282">
        <v>0</v>
      </c>
      <c r="BA15" s="282">
        <v>0</v>
      </c>
      <c r="BB15" s="282">
        <v>0</v>
      </c>
      <c r="BC15" s="282">
        <v>648876.41425677296</v>
      </c>
      <c r="BD15" s="282">
        <v>-67863.39319029999</v>
      </c>
      <c r="BE15" s="282">
        <v>420378.78041264135</v>
      </c>
      <c r="BF15" s="282">
        <v>1276842.2997872001</v>
      </c>
      <c r="BG15" s="282"/>
      <c r="BH15" s="282"/>
    </row>
    <row r="16" spans="2:61" x14ac:dyDescent="0.2">
      <c r="B16" s="325"/>
      <c r="C16" s="130"/>
      <c r="D16" s="153" t="s">
        <v>74</v>
      </c>
      <c r="E16" s="281">
        <f>SUM(F16:BH16)</f>
        <v>158109272.98224992</v>
      </c>
      <c r="F16" s="283">
        <f>SUM(F9:F15)</f>
        <v>0</v>
      </c>
      <c r="G16" s="283">
        <f t="shared" ref="G16:BH16" si="2">SUM(G9:G15)</f>
        <v>0</v>
      </c>
      <c r="H16" s="283">
        <f t="shared" si="2"/>
        <v>0</v>
      </c>
      <c r="I16" s="283">
        <f t="shared" si="2"/>
        <v>0</v>
      </c>
      <c r="J16" s="283">
        <f t="shared" si="2"/>
        <v>0</v>
      </c>
      <c r="K16" s="283">
        <f t="shared" si="2"/>
        <v>0</v>
      </c>
      <c r="L16" s="283">
        <f t="shared" si="2"/>
        <v>0</v>
      </c>
      <c r="M16" s="283">
        <f t="shared" si="2"/>
        <v>0</v>
      </c>
      <c r="N16" s="283">
        <f t="shared" si="2"/>
        <v>0</v>
      </c>
      <c r="O16" s="283">
        <f t="shared" si="2"/>
        <v>0</v>
      </c>
      <c r="P16" s="283">
        <f t="shared" si="2"/>
        <v>0</v>
      </c>
      <c r="Q16" s="283">
        <f t="shared" si="2"/>
        <v>0</v>
      </c>
      <c r="R16" s="283">
        <f t="shared" si="2"/>
        <v>0</v>
      </c>
      <c r="S16" s="283">
        <f t="shared" si="2"/>
        <v>0</v>
      </c>
      <c r="T16" s="283">
        <f t="shared" si="2"/>
        <v>0</v>
      </c>
      <c r="U16" s="283">
        <f t="shared" si="2"/>
        <v>0</v>
      </c>
      <c r="V16" s="283">
        <f t="shared" si="2"/>
        <v>0</v>
      </c>
      <c r="W16" s="283">
        <f t="shared" si="2"/>
        <v>0</v>
      </c>
      <c r="X16" s="283">
        <f t="shared" si="2"/>
        <v>0</v>
      </c>
      <c r="Y16" s="283">
        <f t="shared" si="2"/>
        <v>0</v>
      </c>
      <c r="Z16" s="283">
        <f t="shared" si="2"/>
        <v>0</v>
      </c>
      <c r="AA16" s="283">
        <f t="shared" si="2"/>
        <v>0</v>
      </c>
      <c r="AB16" s="283">
        <f t="shared" si="2"/>
        <v>0</v>
      </c>
      <c r="AC16" s="283">
        <f t="shared" si="2"/>
        <v>0</v>
      </c>
      <c r="AD16" s="283">
        <f t="shared" si="2"/>
        <v>0</v>
      </c>
      <c r="AE16" s="283">
        <f t="shared" si="2"/>
        <v>0</v>
      </c>
      <c r="AF16" s="283">
        <f t="shared" si="2"/>
        <v>0</v>
      </c>
      <c r="AG16" s="283">
        <f t="shared" si="2"/>
        <v>0</v>
      </c>
      <c r="AH16" s="283">
        <f t="shared" si="2"/>
        <v>0</v>
      </c>
      <c r="AI16" s="283">
        <f t="shared" si="2"/>
        <v>65586633.876128741</v>
      </c>
      <c r="AJ16" s="283">
        <f t="shared" si="2"/>
        <v>4523050.7361352667</v>
      </c>
      <c r="AK16" s="283">
        <f t="shared" si="2"/>
        <v>209846.62746243092</v>
      </c>
      <c r="AL16" s="283">
        <f t="shared" si="2"/>
        <v>768844.02434175636</v>
      </c>
      <c r="AM16" s="283">
        <f t="shared" si="2"/>
        <v>647754.35366327618</v>
      </c>
      <c r="AN16" s="283">
        <f t="shared" si="2"/>
        <v>2217953.6978247613</v>
      </c>
      <c r="AO16" s="283">
        <f t="shared" si="2"/>
        <v>337712.89737097296</v>
      </c>
      <c r="AP16" s="283">
        <f t="shared" si="2"/>
        <v>4949052.3305163067</v>
      </c>
      <c r="AQ16" s="283">
        <f t="shared" si="2"/>
        <v>7678764.2094009081</v>
      </c>
      <c r="AR16" s="283">
        <f t="shared" si="2"/>
        <v>1667355.9146494069</v>
      </c>
      <c r="AS16" s="283">
        <f t="shared" si="2"/>
        <v>2429660.5458587739</v>
      </c>
      <c r="AT16" s="283">
        <f t="shared" si="2"/>
        <v>-396645.98762454069</v>
      </c>
      <c r="AU16" s="283">
        <f t="shared" si="2"/>
        <v>3328275.3473792928</v>
      </c>
      <c r="AV16" s="283">
        <f t="shared" si="2"/>
        <v>2820024.0548122935</v>
      </c>
      <c r="AW16" s="283">
        <f t="shared" si="2"/>
        <v>3070130.6255448423</v>
      </c>
      <c r="AX16" s="283">
        <f t="shared" si="2"/>
        <v>-334057.73232352122</v>
      </c>
      <c r="AY16" s="283">
        <f t="shared" si="2"/>
        <v>2204528.1123932414</v>
      </c>
      <c r="AZ16" s="283">
        <f t="shared" si="2"/>
        <v>6146835.4382738331</v>
      </c>
      <c r="BA16" s="283">
        <f t="shared" si="2"/>
        <v>3019022.9279337195</v>
      </c>
      <c r="BB16" s="283">
        <f t="shared" si="2"/>
        <v>6530678.4668146493</v>
      </c>
      <c r="BC16" s="283">
        <f t="shared" si="2"/>
        <v>5023778.4964965656</v>
      </c>
      <c r="BD16" s="283">
        <f t="shared" si="2"/>
        <v>3373462.8872339772</v>
      </c>
      <c r="BE16" s="283">
        <f t="shared" si="2"/>
        <v>19918581.770203002</v>
      </c>
      <c r="BF16" s="283">
        <f t="shared" si="2"/>
        <v>12388029.36175992</v>
      </c>
      <c r="BG16" s="283">
        <f t="shared" si="2"/>
        <v>0</v>
      </c>
      <c r="BH16" s="283">
        <f t="shared" si="2"/>
        <v>0</v>
      </c>
    </row>
    <row r="17" spans="2:60" x14ac:dyDescent="0.2">
      <c r="B17" s="391" t="s">
        <v>580</v>
      </c>
      <c r="C17" s="156" t="s">
        <v>162</v>
      </c>
      <c r="D17" s="157"/>
      <c r="E17" s="281"/>
      <c r="F17" s="283"/>
      <c r="G17" s="283"/>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c r="AL17" s="283"/>
      <c r="AM17" s="283"/>
      <c r="AN17" s="283"/>
      <c r="AO17" s="283"/>
      <c r="AP17" s="283"/>
      <c r="AQ17" s="283"/>
      <c r="AR17" s="283"/>
      <c r="AS17" s="283"/>
      <c r="AT17" s="283"/>
      <c r="AU17" s="283"/>
      <c r="AV17" s="283"/>
      <c r="AW17" s="283"/>
      <c r="AX17" s="283"/>
      <c r="AY17" s="283"/>
      <c r="AZ17" s="283"/>
      <c r="BA17" s="283"/>
      <c r="BB17" s="283"/>
      <c r="BC17" s="283"/>
      <c r="BD17" s="283"/>
      <c r="BE17" s="283"/>
      <c r="BF17" s="283"/>
      <c r="BG17" s="283"/>
      <c r="BH17" s="283"/>
    </row>
    <row r="18" spans="2:60" ht="25.5" x14ac:dyDescent="0.2">
      <c r="B18" s="325"/>
      <c r="C18" s="130"/>
      <c r="D18" s="152" t="s">
        <v>325</v>
      </c>
      <c r="E18" s="281">
        <f t="shared" si="1"/>
        <v>0</v>
      </c>
      <c r="F18" s="282">
        <v>0</v>
      </c>
      <c r="G18" s="282">
        <v>0</v>
      </c>
      <c r="H18" s="282">
        <v>0</v>
      </c>
      <c r="I18" s="282">
        <v>0</v>
      </c>
      <c r="J18" s="282">
        <v>0</v>
      </c>
      <c r="K18" s="282">
        <v>0</v>
      </c>
      <c r="L18" s="282">
        <v>0</v>
      </c>
      <c r="M18" s="282">
        <v>0</v>
      </c>
      <c r="N18" s="282">
        <v>0</v>
      </c>
      <c r="O18" s="282">
        <v>0</v>
      </c>
      <c r="P18" s="282">
        <v>0</v>
      </c>
      <c r="Q18" s="282">
        <v>0</v>
      </c>
      <c r="R18" s="282">
        <v>0</v>
      </c>
      <c r="S18" s="282">
        <v>0</v>
      </c>
      <c r="T18" s="282">
        <v>0</v>
      </c>
      <c r="U18" s="282">
        <v>0</v>
      </c>
      <c r="V18" s="282">
        <v>0</v>
      </c>
      <c r="W18" s="282">
        <v>0</v>
      </c>
      <c r="X18" s="282">
        <v>0</v>
      </c>
      <c r="Y18" s="282">
        <v>0</v>
      </c>
      <c r="Z18" s="282">
        <v>0</v>
      </c>
      <c r="AA18" s="282">
        <v>0</v>
      </c>
      <c r="AB18" s="282">
        <v>0</v>
      </c>
      <c r="AC18" s="282">
        <v>0</v>
      </c>
      <c r="AD18" s="282">
        <v>0</v>
      </c>
      <c r="AE18" s="282">
        <v>0</v>
      </c>
      <c r="AF18" s="282">
        <v>0</v>
      </c>
      <c r="AG18" s="282">
        <v>0</v>
      </c>
      <c r="AH18" s="282">
        <v>0</v>
      </c>
      <c r="AI18" s="282">
        <v>0</v>
      </c>
      <c r="AJ18" s="282">
        <v>0</v>
      </c>
      <c r="AK18" s="282">
        <v>0</v>
      </c>
      <c r="AL18" s="282">
        <v>0</v>
      </c>
      <c r="AM18" s="282">
        <v>0</v>
      </c>
      <c r="AN18" s="282">
        <v>0</v>
      </c>
      <c r="AO18" s="282">
        <v>0</v>
      </c>
      <c r="AP18" s="282">
        <v>0</v>
      </c>
      <c r="AQ18" s="282">
        <v>0</v>
      </c>
      <c r="AR18" s="282">
        <v>0</v>
      </c>
      <c r="AS18" s="282">
        <v>0</v>
      </c>
      <c r="AT18" s="282">
        <v>0</v>
      </c>
      <c r="AU18" s="282">
        <v>0</v>
      </c>
      <c r="AV18" s="282">
        <v>0</v>
      </c>
      <c r="AW18" s="282">
        <v>0</v>
      </c>
      <c r="AX18" s="282">
        <v>0</v>
      </c>
      <c r="AY18" s="282">
        <v>0</v>
      </c>
      <c r="AZ18" s="282">
        <v>0</v>
      </c>
      <c r="BA18" s="282">
        <v>0</v>
      </c>
      <c r="BB18" s="282">
        <v>0</v>
      </c>
      <c r="BC18" s="282">
        <v>0</v>
      </c>
      <c r="BD18" s="282">
        <v>0</v>
      </c>
      <c r="BE18" s="282">
        <v>0</v>
      </c>
      <c r="BF18" s="282">
        <v>0</v>
      </c>
      <c r="BG18" s="282"/>
      <c r="BH18" s="282"/>
    </row>
    <row r="19" spans="2:60" x14ac:dyDescent="0.2">
      <c r="B19" s="325"/>
      <c r="C19" s="130"/>
      <c r="D19" s="152" t="s">
        <v>73</v>
      </c>
      <c r="E19" s="281">
        <f t="shared" si="1"/>
        <v>3393917.105809168</v>
      </c>
      <c r="F19" s="282">
        <v>0</v>
      </c>
      <c r="G19" s="282">
        <v>0</v>
      </c>
      <c r="H19" s="282">
        <v>0</v>
      </c>
      <c r="I19" s="282">
        <v>0</v>
      </c>
      <c r="J19" s="282">
        <v>0</v>
      </c>
      <c r="K19" s="282">
        <v>0</v>
      </c>
      <c r="L19" s="282">
        <v>0</v>
      </c>
      <c r="M19" s="282">
        <v>0</v>
      </c>
      <c r="N19" s="282">
        <v>0</v>
      </c>
      <c r="O19" s="282">
        <v>0</v>
      </c>
      <c r="P19" s="282">
        <v>0</v>
      </c>
      <c r="Q19" s="282">
        <v>0</v>
      </c>
      <c r="R19" s="282">
        <v>0</v>
      </c>
      <c r="S19" s="282">
        <v>0</v>
      </c>
      <c r="T19" s="282">
        <v>0</v>
      </c>
      <c r="U19" s="282">
        <v>0</v>
      </c>
      <c r="V19" s="282">
        <v>0</v>
      </c>
      <c r="W19" s="282">
        <v>0</v>
      </c>
      <c r="X19" s="282">
        <v>0</v>
      </c>
      <c r="Y19" s="282">
        <v>0</v>
      </c>
      <c r="Z19" s="282">
        <v>0</v>
      </c>
      <c r="AA19" s="282">
        <v>0</v>
      </c>
      <c r="AB19" s="282">
        <v>0</v>
      </c>
      <c r="AC19" s="282">
        <v>0</v>
      </c>
      <c r="AD19" s="282">
        <v>0</v>
      </c>
      <c r="AE19" s="282">
        <v>0</v>
      </c>
      <c r="AF19" s="282">
        <v>0</v>
      </c>
      <c r="AG19" s="282">
        <v>0</v>
      </c>
      <c r="AH19" s="282">
        <v>0</v>
      </c>
      <c r="AI19" s="282">
        <v>0</v>
      </c>
      <c r="AJ19" s="282">
        <v>0</v>
      </c>
      <c r="AK19" s="282">
        <v>0</v>
      </c>
      <c r="AL19" s="282">
        <v>0</v>
      </c>
      <c r="AM19" s="282">
        <v>0</v>
      </c>
      <c r="AN19" s="282">
        <v>0</v>
      </c>
      <c r="AO19" s="282">
        <v>12226.850468381426</v>
      </c>
      <c r="AP19" s="282">
        <v>46339.906408922492</v>
      </c>
      <c r="AQ19" s="282">
        <v>113920.8399210964</v>
      </c>
      <c r="AR19" s="282">
        <v>57213.356635253549</v>
      </c>
      <c r="AS19" s="282">
        <v>63017.59019641886</v>
      </c>
      <c r="AT19" s="282">
        <v>247807.25438657386</v>
      </c>
      <c r="AU19" s="282">
        <v>59851.563839220951</v>
      </c>
      <c r="AV19" s="282">
        <v>51750.851791489746</v>
      </c>
      <c r="AW19" s="282">
        <v>32773.120061419628</v>
      </c>
      <c r="AX19" s="282">
        <v>187083.56002344834</v>
      </c>
      <c r="AY19" s="282">
        <v>270271.21846460522</v>
      </c>
      <c r="AZ19" s="282">
        <v>90772.051597047932</v>
      </c>
      <c r="BA19" s="282">
        <v>202345.76839918026</v>
      </c>
      <c r="BB19" s="282">
        <v>307351.46228799614</v>
      </c>
      <c r="BC19" s="282">
        <v>173662.95536971916</v>
      </c>
      <c r="BD19" s="282">
        <v>310129.67397964105</v>
      </c>
      <c r="BE19" s="282">
        <v>895861.80118721223</v>
      </c>
      <c r="BF19" s="282">
        <v>271537.28079154127</v>
      </c>
      <c r="BG19" s="282"/>
      <c r="BH19" s="282"/>
    </row>
    <row r="20" spans="2:60" x14ac:dyDescent="0.2">
      <c r="B20" s="325"/>
      <c r="C20" s="130"/>
      <c r="D20" s="152" t="s">
        <v>123</v>
      </c>
      <c r="E20" s="281">
        <f t="shared" si="1"/>
        <v>0</v>
      </c>
      <c r="F20" s="282">
        <v>0</v>
      </c>
      <c r="G20" s="282">
        <v>0</v>
      </c>
      <c r="H20" s="282">
        <v>0</v>
      </c>
      <c r="I20" s="282">
        <v>0</v>
      </c>
      <c r="J20" s="282">
        <v>0</v>
      </c>
      <c r="K20" s="282">
        <v>0</v>
      </c>
      <c r="L20" s="282">
        <v>0</v>
      </c>
      <c r="M20" s="282">
        <v>0</v>
      </c>
      <c r="N20" s="282">
        <v>0</v>
      </c>
      <c r="O20" s="282">
        <v>0</v>
      </c>
      <c r="P20" s="282">
        <v>0</v>
      </c>
      <c r="Q20" s="282">
        <v>0</v>
      </c>
      <c r="R20" s="282">
        <v>0</v>
      </c>
      <c r="S20" s="282">
        <v>0</v>
      </c>
      <c r="T20" s="282">
        <v>0</v>
      </c>
      <c r="U20" s="282">
        <v>0</v>
      </c>
      <c r="V20" s="282">
        <v>0</v>
      </c>
      <c r="W20" s="282">
        <v>0</v>
      </c>
      <c r="X20" s="282">
        <v>0</v>
      </c>
      <c r="Y20" s="282">
        <v>0</v>
      </c>
      <c r="Z20" s="282">
        <v>0</v>
      </c>
      <c r="AA20" s="282">
        <v>0</v>
      </c>
      <c r="AB20" s="282">
        <v>0</v>
      </c>
      <c r="AC20" s="282">
        <v>0</v>
      </c>
      <c r="AD20" s="282">
        <v>0</v>
      </c>
      <c r="AE20" s="282">
        <v>0</v>
      </c>
      <c r="AF20" s="282">
        <v>0</v>
      </c>
      <c r="AG20" s="282">
        <v>0</v>
      </c>
      <c r="AH20" s="282">
        <v>0</v>
      </c>
      <c r="AI20" s="282">
        <v>0</v>
      </c>
      <c r="AJ20" s="282">
        <v>0</v>
      </c>
      <c r="AK20" s="282">
        <v>0</v>
      </c>
      <c r="AL20" s="282">
        <v>0</v>
      </c>
      <c r="AM20" s="282">
        <v>0</v>
      </c>
      <c r="AN20" s="282">
        <v>0</v>
      </c>
      <c r="AO20" s="282">
        <v>0</v>
      </c>
      <c r="AP20" s="282">
        <v>0</v>
      </c>
      <c r="AQ20" s="282">
        <v>0</v>
      </c>
      <c r="AR20" s="282">
        <v>0</v>
      </c>
      <c r="AS20" s="282">
        <v>0</v>
      </c>
      <c r="AT20" s="282">
        <v>0</v>
      </c>
      <c r="AU20" s="282">
        <v>0</v>
      </c>
      <c r="AV20" s="282">
        <v>0</v>
      </c>
      <c r="AW20" s="282">
        <v>0</v>
      </c>
      <c r="AX20" s="282">
        <v>0</v>
      </c>
      <c r="AY20" s="282">
        <v>0</v>
      </c>
      <c r="AZ20" s="282">
        <v>0</v>
      </c>
      <c r="BA20" s="282">
        <v>0</v>
      </c>
      <c r="BB20" s="282">
        <v>0</v>
      </c>
      <c r="BC20" s="282">
        <v>0</v>
      </c>
      <c r="BD20" s="282">
        <v>0</v>
      </c>
      <c r="BE20" s="282">
        <v>0</v>
      </c>
      <c r="BF20" s="282">
        <v>0</v>
      </c>
      <c r="BG20" s="282"/>
      <c r="BH20" s="282"/>
    </row>
    <row r="21" spans="2:60" x14ac:dyDescent="0.2">
      <c r="B21" s="325"/>
      <c r="C21" s="130"/>
      <c r="D21" s="152" t="s">
        <v>78</v>
      </c>
      <c r="E21" s="281">
        <f t="shared" si="1"/>
        <v>-212520.01373381808</v>
      </c>
      <c r="F21" s="282">
        <v>0</v>
      </c>
      <c r="G21" s="282">
        <v>0</v>
      </c>
      <c r="H21" s="282">
        <v>0</v>
      </c>
      <c r="I21" s="282">
        <v>0</v>
      </c>
      <c r="J21" s="282">
        <v>0</v>
      </c>
      <c r="K21" s="282">
        <v>0</v>
      </c>
      <c r="L21" s="282">
        <v>0</v>
      </c>
      <c r="M21" s="282">
        <v>0</v>
      </c>
      <c r="N21" s="282">
        <v>0</v>
      </c>
      <c r="O21" s="282">
        <v>0</v>
      </c>
      <c r="P21" s="282">
        <v>0</v>
      </c>
      <c r="Q21" s="282">
        <v>0</v>
      </c>
      <c r="R21" s="282">
        <v>0</v>
      </c>
      <c r="S21" s="282">
        <v>0</v>
      </c>
      <c r="T21" s="282">
        <v>0</v>
      </c>
      <c r="U21" s="282">
        <v>0</v>
      </c>
      <c r="V21" s="282">
        <v>0</v>
      </c>
      <c r="W21" s="282">
        <v>0</v>
      </c>
      <c r="X21" s="282">
        <v>0</v>
      </c>
      <c r="Y21" s="282">
        <v>0</v>
      </c>
      <c r="Z21" s="282">
        <v>0</v>
      </c>
      <c r="AA21" s="282">
        <v>0</v>
      </c>
      <c r="AB21" s="282">
        <v>0</v>
      </c>
      <c r="AC21" s="282">
        <v>0</v>
      </c>
      <c r="AD21" s="282">
        <v>0</v>
      </c>
      <c r="AE21" s="282">
        <v>0</v>
      </c>
      <c r="AF21" s="282">
        <v>0</v>
      </c>
      <c r="AG21" s="282">
        <v>0</v>
      </c>
      <c r="AH21" s="282">
        <v>0</v>
      </c>
      <c r="AI21" s="282">
        <v>0</v>
      </c>
      <c r="AJ21" s="282">
        <v>0</v>
      </c>
      <c r="AK21" s="282">
        <v>0</v>
      </c>
      <c r="AL21" s="282">
        <v>0</v>
      </c>
      <c r="AM21" s="282">
        <v>0</v>
      </c>
      <c r="AN21" s="282">
        <v>0</v>
      </c>
      <c r="AO21" s="282">
        <v>0</v>
      </c>
      <c r="AP21" s="282">
        <v>0</v>
      </c>
      <c r="AQ21" s="282">
        <v>0</v>
      </c>
      <c r="AR21" s="282">
        <v>0</v>
      </c>
      <c r="AS21" s="282">
        <v>0</v>
      </c>
      <c r="AT21" s="282">
        <v>0</v>
      </c>
      <c r="AU21" s="282">
        <v>0</v>
      </c>
      <c r="AV21" s="282">
        <v>0</v>
      </c>
      <c r="AW21" s="282">
        <v>0</v>
      </c>
      <c r="AX21" s="282">
        <v>0</v>
      </c>
      <c r="AY21" s="282">
        <v>0</v>
      </c>
      <c r="AZ21" s="282">
        <v>0</v>
      </c>
      <c r="BA21" s="282">
        <v>0</v>
      </c>
      <c r="BB21" s="282">
        <v>0</v>
      </c>
      <c r="BC21" s="282">
        <v>-3881.3295461769267</v>
      </c>
      <c r="BD21" s="282">
        <v>-33734.726865442157</v>
      </c>
      <c r="BE21" s="282">
        <v>-173872.03576605147</v>
      </c>
      <c r="BF21" s="282">
        <v>-1031.9215561475228</v>
      </c>
      <c r="BG21" s="282"/>
      <c r="BH21" s="282"/>
    </row>
    <row r="22" spans="2:60" x14ac:dyDescent="0.2">
      <c r="B22" s="325"/>
      <c r="C22" s="130"/>
      <c r="D22" s="152" t="s">
        <v>316</v>
      </c>
      <c r="E22" s="281">
        <f t="shared" si="1"/>
        <v>370593.54727641423</v>
      </c>
      <c r="F22" s="282">
        <v>0</v>
      </c>
      <c r="G22" s="282">
        <v>0</v>
      </c>
      <c r="H22" s="282">
        <v>0</v>
      </c>
      <c r="I22" s="282">
        <v>0</v>
      </c>
      <c r="J22" s="282">
        <v>0</v>
      </c>
      <c r="K22" s="282">
        <v>0</v>
      </c>
      <c r="L22" s="282">
        <v>0</v>
      </c>
      <c r="M22" s="282">
        <v>0</v>
      </c>
      <c r="N22" s="282">
        <v>0</v>
      </c>
      <c r="O22" s="282">
        <v>0</v>
      </c>
      <c r="P22" s="282">
        <v>0</v>
      </c>
      <c r="Q22" s="282">
        <v>0</v>
      </c>
      <c r="R22" s="282">
        <v>0</v>
      </c>
      <c r="S22" s="282">
        <v>0</v>
      </c>
      <c r="T22" s="282">
        <v>0</v>
      </c>
      <c r="U22" s="282">
        <v>0</v>
      </c>
      <c r="V22" s="282">
        <v>0</v>
      </c>
      <c r="W22" s="282">
        <v>0</v>
      </c>
      <c r="X22" s="282">
        <v>0</v>
      </c>
      <c r="Y22" s="282">
        <v>0</v>
      </c>
      <c r="Z22" s="282">
        <v>0</v>
      </c>
      <c r="AA22" s="282">
        <v>0</v>
      </c>
      <c r="AB22" s="282">
        <v>0</v>
      </c>
      <c r="AC22" s="282">
        <v>0</v>
      </c>
      <c r="AD22" s="282">
        <v>0</v>
      </c>
      <c r="AE22" s="282">
        <v>0</v>
      </c>
      <c r="AF22" s="282">
        <v>0</v>
      </c>
      <c r="AG22" s="282">
        <v>0</v>
      </c>
      <c r="AH22" s="282">
        <v>0</v>
      </c>
      <c r="AI22" s="282">
        <v>0</v>
      </c>
      <c r="AJ22" s="282">
        <v>0</v>
      </c>
      <c r="AK22" s="282">
        <v>0</v>
      </c>
      <c r="AL22" s="282">
        <v>0</v>
      </c>
      <c r="AM22" s="282">
        <v>0</v>
      </c>
      <c r="AN22" s="282">
        <v>0</v>
      </c>
      <c r="AO22" s="282">
        <v>0</v>
      </c>
      <c r="AP22" s="282">
        <v>0</v>
      </c>
      <c r="AQ22" s="282">
        <v>0</v>
      </c>
      <c r="AR22" s="282">
        <v>0</v>
      </c>
      <c r="AS22" s="282">
        <v>0</v>
      </c>
      <c r="AT22" s="282">
        <v>0</v>
      </c>
      <c r="AU22" s="282">
        <v>0</v>
      </c>
      <c r="AV22" s="282">
        <v>0</v>
      </c>
      <c r="AW22" s="282">
        <v>0</v>
      </c>
      <c r="AX22" s="282">
        <v>0</v>
      </c>
      <c r="AY22" s="282">
        <v>0</v>
      </c>
      <c r="AZ22" s="282">
        <v>0</v>
      </c>
      <c r="BA22" s="282">
        <v>0</v>
      </c>
      <c r="BB22" s="282">
        <v>0</v>
      </c>
      <c r="BC22" s="282">
        <v>140801.52174600505</v>
      </c>
      <c r="BD22" s="282">
        <v>97974.87529006663</v>
      </c>
      <c r="BE22" s="282">
        <v>67738.718631652024</v>
      </c>
      <c r="BF22" s="282">
        <v>64078.431608690538</v>
      </c>
      <c r="BG22" s="282"/>
      <c r="BH22" s="282"/>
    </row>
    <row r="23" spans="2:60" x14ac:dyDescent="0.2">
      <c r="B23" s="325"/>
      <c r="C23" s="130"/>
      <c r="D23" s="153" t="s">
        <v>74</v>
      </c>
      <c r="E23" s="281">
        <f>SUM(F23:BH23)</f>
        <v>3551990.6393517642</v>
      </c>
      <c r="F23" s="283">
        <f>SUM(F18:F22)</f>
        <v>0</v>
      </c>
      <c r="G23" s="283">
        <f t="shared" ref="G23:BH23" si="3">SUM(G18:G22)</f>
        <v>0</v>
      </c>
      <c r="H23" s="283">
        <f t="shared" si="3"/>
        <v>0</v>
      </c>
      <c r="I23" s="283">
        <f t="shared" si="3"/>
        <v>0</v>
      </c>
      <c r="J23" s="283">
        <f t="shared" si="3"/>
        <v>0</v>
      </c>
      <c r="K23" s="283">
        <f t="shared" si="3"/>
        <v>0</v>
      </c>
      <c r="L23" s="283">
        <f t="shared" si="3"/>
        <v>0</v>
      </c>
      <c r="M23" s="283">
        <f t="shared" si="3"/>
        <v>0</v>
      </c>
      <c r="N23" s="283">
        <f t="shared" si="3"/>
        <v>0</v>
      </c>
      <c r="O23" s="283">
        <f t="shared" si="3"/>
        <v>0</v>
      </c>
      <c r="P23" s="283">
        <f t="shared" si="3"/>
        <v>0</v>
      </c>
      <c r="Q23" s="283">
        <f t="shared" si="3"/>
        <v>0</v>
      </c>
      <c r="R23" s="283">
        <f t="shared" si="3"/>
        <v>0</v>
      </c>
      <c r="S23" s="283">
        <f t="shared" si="3"/>
        <v>0</v>
      </c>
      <c r="T23" s="283">
        <f t="shared" si="3"/>
        <v>0</v>
      </c>
      <c r="U23" s="283">
        <f t="shared" si="3"/>
        <v>0</v>
      </c>
      <c r="V23" s="283">
        <f t="shared" si="3"/>
        <v>0</v>
      </c>
      <c r="W23" s="283">
        <f t="shared" si="3"/>
        <v>0</v>
      </c>
      <c r="X23" s="283">
        <f t="shared" si="3"/>
        <v>0</v>
      </c>
      <c r="Y23" s="283">
        <f t="shared" si="3"/>
        <v>0</v>
      </c>
      <c r="Z23" s="283">
        <f t="shared" si="3"/>
        <v>0</v>
      </c>
      <c r="AA23" s="283">
        <f t="shared" si="3"/>
        <v>0</v>
      </c>
      <c r="AB23" s="283">
        <f t="shared" si="3"/>
        <v>0</v>
      </c>
      <c r="AC23" s="283">
        <f t="shared" si="3"/>
        <v>0</v>
      </c>
      <c r="AD23" s="283">
        <f t="shared" si="3"/>
        <v>0</v>
      </c>
      <c r="AE23" s="283">
        <f t="shared" si="3"/>
        <v>0</v>
      </c>
      <c r="AF23" s="283">
        <f t="shared" si="3"/>
        <v>0</v>
      </c>
      <c r="AG23" s="283">
        <f t="shared" si="3"/>
        <v>0</v>
      </c>
      <c r="AH23" s="283">
        <f t="shared" si="3"/>
        <v>0</v>
      </c>
      <c r="AI23" s="283">
        <f t="shared" si="3"/>
        <v>0</v>
      </c>
      <c r="AJ23" s="283">
        <f t="shared" si="3"/>
        <v>0</v>
      </c>
      <c r="AK23" s="283">
        <f t="shared" si="3"/>
        <v>0</v>
      </c>
      <c r="AL23" s="283">
        <f t="shared" si="3"/>
        <v>0</v>
      </c>
      <c r="AM23" s="283">
        <f t="shared" si="3"/>
        <v>0</v>
      </c>
      <c r="AN23" s="283">
        <f t="shared" si="3"/>
        <v>0</v>
      </c>
      <c r="AO23" s="283">
        <f t="shared" si="3"/>
        <v>12226.850468381426</v>
      </c>
      <c r="AP23" s="283">
        <f t="shared" si="3"/>
        <v>46339.906408922492</v>
      </c>
      <c r="AQ23" s="283">
        <f t="shared" si="3"/>
        <v>113920.8399210964</v>
      </c>
      <c r="AR23" s="283">
        <f t="shared" si="3"/>
        <v>57213.356635253549</v>
      </c>
      <c r="AS23" s="283">
        <f t="shared" si="3"/>
        <v>63017.59019641886</v>
      </c>
      <c r="AT23" s="283">
        <f t="shared" si="3"/>
        <v>247807.25438657386</v>
      </c>
      <c r="AU23" s="283">
        <f t="shared" si="3"/>
        <v>59851.563839220951</v>
      </c>
      <c r="AV23" s="283">
        <f t="shared" si="3"/>
        <v>51750.851791489746</v>
      </c>
      <c r="AW23" s="283">
        <f t="shared" si="3"/>
        <v>32773.120061419628</v>
      </c>
      <c r="AX23" s="283">
        <f t="shared" si="3"/>
        <v>187083.56002344834</v>
      </c>
      <c r="AY23" s="283">
        <f t="shared" si="3"/>
        <v>270271.21846460522</v>
      </c>
      <c r="AZ23" s="283">
        <f t="shared" si="3"/>
        <v>90772.051597047932</v>
      </c>
      <c r="BA23" s="283">
        <f t="shared" si="3"/>
        <v>202345.76839918026</v>
      </c>
      <c r="BB23" s="283">
        <f t="shared" si="3"/>
        <v>307351.46228799614</v>
      </c>
      <c r="BC23" s="283">
        <f t="shared" si="3"/>
        <v>310583.14756954729</v>
      </c>
      <c r="BD23" s="283">
        <f t="shared" si="3"/>
        <v>374369.82240426552</v>
      </c>
      <c r="BE23" s="283">
        <f t="shared" si="3"/>
        <v>789728.4840528128</v>
      </c>
      <c r="BF23" s="283">
        <f t="shared" si="3"/>
        <v>334583.79084408429</v>
      </c>
      <c r="BG23" s="283">
        <f t="shared" si="3"/>
        <v>0</v>
      </c>
      <c r="BH23" s="283">
        <f t="shared" si="3"/>
        <v>0</v>
      </c>
    </row>
    <row r="24" spans="2:60" x14ac:dyDescent="0.2">
      <c r="B24" s="325"/>
      <c r="C24" s="130"/>
      <c r="D24" s="153" t="s">
        <v>95</v>
      </c>
      <c r="E24" s="281">
        <f>E16+E23</f>
        <v>161661263.62160167</v>
      </c>
      <c r="F24" s="283">
        <f t="shared" ref="F24:BH24" si="4">F16+F23</f>
        <v>0</v>
      </c>
      <c r="G24" s="283">
        <f t="shared" si="4"/>
        <v>0</v>
      </c>
      <c r="H24" s="283">
        <f t="shared" si="4"/>
        <v>0</v>
      </c>
      <c r="I24" s="283">
        <f t="shared" si="4"/>
        <v>0</v>
      </c>
      <c r="J24" s="283">
        <f t="shared" si="4"/>
        <v>0</v>
      </c>
      <c r="K24" s="283">
        <f t="shared" si="4"/>
        <v>0</v>
      </c>
      <c r="L24" s="283">
        <f t="shared" si="4"/>
        <v>0</v>
      </c>
      <c r="M24" s="283">
        <f t="shared" si="4"/>
        <v>0</v>
      </c>
      <c r="N24" s="283">
        <f t="shared" si="4"/>
        <v>0</v>
      </c>
      <c r="O24" s="283">
        <f t="shared" si="4"/>
        <v>0</v>
      </c>
      <c r="P24" s="283">
        <f t="shared" si="4"/>
        <v>0</v>
      </c>
      <c r="Q24" s="283">
        <f t="shared" si="4"/>
        <v>0</v>
      </c>
      <c r="R24" s="283">
        <f t="shared" si="4"/>
        <v>0</v>
      </c>
      <c r="S24" s="283">
        <f t="shared" si="4"/>
        <v>0</v>
      </c>
      <c r="T24" s="283">
        <f t="shared" si="4"/>
        <v>0</v>
      </c>
      <c r="U24" s="283">
        <f t="shared" si="4"/>
        <v>0</v>
      </c>
      <c r="V24" s="283">
        <f t="shared" si="4"/>
        <v>0</v>
      </c>
      <c r="W24" s="283">
        <f t="shared" si="4"/>
        <v>0</v>
      </c>
      <c r="X24" s="283">
        <f t="shared" si="4"/>
        <v>0</v>
      </c>
      <c r="Y24" s="283">
        <f t="shared" si="4"/>
        <v>0</v>
      </c>
      <c r="Z24" s="283">
        <f t="shared" si="4"/>
        <v>0</v>
      </c>
      <c r="AA24" s="283">
        <f t="shared" si="4"/>
        <v>0</v>
      </c>
      <c r="AB24" s="283">
        <f t="shared" si="4"/>
        <v>0</v>
      </c>
      <c r="AC24" s="283">
        <f t="shared" si="4"/>
        <v>0</v>
      </c>
      <c r="AD24" s="283">
        <f t="shared" si="4"/>
        <v>0</v>
      </c>
      <c r="AE24" s="283">
        <f t="shared" si="4"/>
        <v>0</v>
      </c>
      <c r="AF24" s="283">
        <f t="shared" si="4"/>
        <v>0</v>
      </c>
      <c r="AG24" s="283">
        <f t="shared" si="4"/>
        <v>0</v>
      </c>
      <c r="AH24" s="283">
        <f t="shared" si="4"/>
        <v>0</v>
      </c>
      <c r="AI24" s="283">
        <f t="shared" si="4"/>
        <v>65586633.876128741</v>
      </c>
      <c r="AJ24" s="283">
        <f t="shared" si="4"/>
        <v>4523050.7361352667</v>
      </c>
      <c r="AK24" s="283">
        <f t="shared" si="4"/>
        <v>209846.62746243092</v>
      </c>
      <c r="AL24" s="283">
        <f t="shared" si="4"/>
        <v>768844.02434175636</v>
      </c>
      <c r="AM24" s="283">
        <f t="shared" si="4"/>
        <v>647754.35366327618</v>
      </c>
      <c r="AN24" s="283">
        <f t="shared" si="4"/>
        <v>2217953.6978247613</v>
      </c>
      <c r="AO24" s="283">
        <f t="shared" si="4"/>
        <v>349939.74783935439</v>
      </c>
      <c r="AP24" s="283">
        <f t="shared" si="4"/>
        <v>4995392.2369252294</v>
      </c>
      <c r="AQ24" s="283">
        <f t="shared" si="4"/>
        <v>7792685.0493220044</v>
      </c>
      <c r="AR24" s="283">
        <f t="shared" si="4"/>
        <v>1724569.2712846606</v>
      </c>
      <c r="AS24" s="283">
        <f t="shared" si="4"/>
        <v>2492678.1360551929</v>
      </c>
      <c r="AT24" s="283">
        <f t="shared" si="4"/>
        <v>-148838.73323796684</v>
      </c>
      <c r="AU24" s="283">
        <f t="shared" si="4"/>
        <v>3388126.9112185137</v>
      </c>
      <c r="AV24" s="283">
        <f t="shared" si="4"/>
        <v>2871774.9066037834</v>
      </c>
      <c r="AW24" s="283">
        <f t="shared" si="4"/>
        <v>3102903.7456062618</v>
      </c>
      <c r="AX24" s="283">
        <f t="shared" si="4"/>
        <v>-146974.17230007288</v>
      </c>
      <c r="AY24" s="283">
        <f t="shared" si="4"/>
        <v>2474799.3308578464</v>
      </c>
      <c r="AZ24" s="283">
        <f t="shared" si="4"/>
        <v>6237607.4898708807</v>
      </c>
      <c r="BA24" s="283">
        <f t="shared" si="4"/>
        <v>3221368.6963328999</v>
      </c>
      <c r="BB24" s="283">
        <f t="shared" si="4"/>
        <v>6838029.9291026453</v>
      </c>
      <c r="BC24" s="283">
        <f t="shared" si="4"/>
        <v>5334361.644066113</v>
      </c>
      <c r="BD24" s="283">
        <f t="shared" si="4"/>
        <v>3747832.7096382426</v>
      </c>
      <c r="BE24" s="283">
        <f t="shared" si="4"/>
        <v>20708310.254255816</v>
      </c>
      <c r="BF24" s="283">
        <f t="shared" si="4"/>
        <v>12722613.152604004</v>
      </c>
      <c r="BG24" s="283">
        <f t="shared" si="4"/>
        <v>0</v>
      </c>
      <c r="BH24" s="283">
        <f t="shared" si="4"/>
        <v>0</v>
      </c>
    </row>
    <row r="25" spans="2:60" x14ac:dyDescent="0.2">
      <c r="B25" s="325"/>
      <c r="C25" s="156" t="s">
        <v>203</v>
      </c>
      <c r="D25" s="157"/>
      <c r="E25" s="281"/>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row>
    <row r="26" spans="2:60" x14ac:dyDescent="0.2">
      <c r="B26" s="391" t="s">
        <v>581</v>
      </c>
      <c r="C26" s="130"/>
      <c r="D26" s="154" t="s">
        <v>116</v>
      </c>
      <c r="E26" s="281">
        <f t="shared" si="1"/>
        <v>244009455.02967623</v>
      </c>
      <c r="F26" s="282">
        <v>0</v>
      </c>
      <c r="G26" s="282">
        <v>0</v>
      </c>
      <c r="H26" s="282">
        <v>0</v>
      </c>
      <c r="I26" s="282">
        <v>0</v>
      </c>
      <c r="J26" s="282">
        <v>0</v>
      </c>
      <c r="K26" s="282">
        <v>0</v>
      </c>
      <c r="L26" s="282">
        <v>0</v>
      </c>
      <c r="M26" s="282">
        <v>0</v>
      </c>
      <c r="N26" s="282">
        <v>0</v>
      </c>
      <c r="O26" s="282">
        <v>0</v>
      </c>
      <c r="P26" s="282">
        <v>0</v>
      </c>
      <c r="Q26" s="282">
        <v>0</v>
      </c>
      <c r="R26" s="282">
        <v>0</v>
      </c>
      <c r="S26" s="282">
        <v>0</v>
      </c>
      <c r="T26" s="282">
        <v>0</v>
      </c>
      <c r="U26" s="282">
        <v>0</v>
      </c>
      <c r="V26" s="282">
        <v>0</v>
      </c>
      <c r="W26" s="282">
        <v>0</v>
      </c>
      <c r="X26" s="282">
        <v>0</v>
      </c>
      <c r="Y26" s="282">
        <v>0</v>
      </c>
      <c r="Z26" s="282">
        <v>0</v>
      </c>
      <c r="AA26" s="282">
        <v>0</v>
      </c>
      <c r="AB26" s="282">
        <v>0</v>
      </c>
      <c r="AC26" s="282">
        <v>0</v>
      </c>
      <c r="AD26" s="282">
        <v>0</v>
      </c>
      <c r="AE26" s="282">
        <v>0</v>
      </c>
      <c r="AF26" s="282">
        <v>0</v>
      </c>
      <c r="AG26" s="282">
        <v>0</v>
      </c>
      <c r="AH26" s="282">
        <v>0</v>
      </c>
      <c r="AI26" s="282">
        <v>7643408.5858984692</v>
      </c>
      <c r="AJ26" s="282">
        <v>7860547.4411764704</v>
      </c>
      <c r="AK26" s="282">
        <v>8098569.926470588</v>
      </c>
      <c r="AL26" s="282">
        <v>8290149</v>
      </c>
      <c r="AM26" s="282">
        <v>9793327.7800000012</v>
      </c>
      <c r="AN26" s="282">
        <v>6962002.2399999984</v>
      </c>
      <c r="AO26" s="282">
        <v>12288716.640000001</v>
      </c>
      <c r="AP26" s="282">
        <v>11221201.540000001</v>
      </c>
      <c r="AQ26" s="282">
        <v>13126390.270000001</v>
      </c>
      <c r="AR26" s="282">
        <v>13320331.999999996</v>
      </c>
      <c r="AS26" s="282">
        <v>12141619.660000002</v>
      </c>
      <c r="AT26" s="282">
        <v>14152399.75</v>
      </c>
      <c r="AU26" s="282">
        <v>6817160.8900000006</v>
      </c>
      <c r="AV26" s="282">
        <v>9902768.1900000013</v>
      </c>
      <c r="AW26" s="282">
        <v>8700029.4800000004</v>
      </c>
      <c r="AX26" s="282">
        <v>7915563.3699999992</v>
      </c>
      <c r="AY26" s="282">
        <v>8942622.4899999984</v>
      </c>
      <c r="AZ26" s="282">
        <v>7127347.879999999</v>
      </c>
      <c r="BA26" s="282">
        <v>9567495.7199999988</v>
      </c>
      <c r="BB26" s="282">
        <v>10660135.1</v>
      </c>
      <c r="BC26" s="282">
        <v>8048214.6699999999</v>
      </c>
      <c r="BD26" s="282">
        <v>19047487.696130715</v>
      </c>
      <c r="BE26" s="282">
        <v>11778128.190000001</v>
      </c>
      <c r="BF26" s="282">
        <v>10603836.52</v>
      </c>
      <c r="BG26" s="282"/>
      <c r="BH26" s="282"/>
    </row>
    <row r="27" spans="2:60" x14ac:dyDescent="0.2">
      <c r="B27" s="391" t="s">
        <v>581</v>
      </c>
      <c r="C27" s="130"/>
      <c r="D27" s="154" t="s">
        <v>117</v>
      </c>
      <c r="E27" s="281">
        <f t="shared" si="1"/>
        <v>-203975487.39653307</v>
      </c>
      <c r="F27" s="282">
        <v>0</v>
      </c>
      <c r="G27" s="282">
        <v>0</v>
      </c>
      <c r="H27" s="282">
        <v>0</v>
      </c>
      <c r="I27" s="282">
        <v>0</v>
      </c>
      <c r="J27" s="282">
        <v>0</v>
      </c>
      <c r="K27" s="282">
        <v>0</v>
      </c>
      <c r="L27" s="282">
        <v>0</v>
      </c>
      <c r="M27" s="282">
        <v>0</v>
      </c>
      <c r="N27" s="282">
        <v>0</v>
      </c>
      <c r="O27" s="282">
        <v>0</v>
      </c>
      <c r="P27" s="282">
        <v>0</v>
      </c>
      <c r="Q27" s="282">
        <v>0</v>
      </c>
      <c r="R27" s="282">
        <v>0</v>
      </c>
      <c r="S27" s="282">
        <v>0</v>
      </c>
      <c r="T27" s="282">
        <v>0</v>
      </c>
      <c r="U27" s="282">
        <v>0</v>
      </c>
      <c r="V27" s="282">
        <v>0</v>
      </c>
      <c r="W27" s="282">
        <v>0</v>
      </c>
      <c r="X27" s="282">
        <v>0</v>
      </c>
      <c r="Y27" s="282">
        <v>0</v>
      </c>
      <c r="Z27" s="282">
        <v>0</v>
      </c>
      <c r="AA27" s="282">
        <v>0</v>
      </c>
      <c r="AB27" s="282">
        <v>0</v>
      </c>
      <c r="AC27" s="282">
        <v>0</v>
      </c>
      <c r="AD27" s="282">
        <v>0</v>
      </c>
      <c r="AE27" s="282">
        <v>0</v>
      </c>
      <c r="AF27" s="282">
        <v>0</v>
      </c>
      <c r="AG27" s="282">
        <v>0</v>
      </c>
      <c r="AH27" s="282">
        <v>0</v>
      </c>
      <c r="AI27" s="282">
        <v>-10991821.518418325</v>
      </c>
      <c r="AJ27" s="282">
        <v>-11304084.236694677</v>
      </c>
      <c r="AK27" s="282">
        <v>-11646379.25420168</v>
      </c>
      <c r="AL27" s="282">
        <v>-11921885</v>
      </c>
      <c r="AM27" s="282">
        <v>-14212026.229999999</v>
      </c>
      <c r="AN27" s="282">
        <v>-10402647.34</v>
      </c>
      <c r="AO27" s="282">
        <v>-10843232.33</v>
      </c>
      <c r="AP27" s="282">
        <v>-7853993.3599999985</v>
      </c>
      <c r="AQ27" s="282">
        <v>-7834400.2199999997</v>
      </c>
      <c r="AR27" s="282">
        <v>-7843411.5800000001</v>
      </c>
      <c r="AS27" s="282">
        <v>-9375873.1781837121</v>
      </c>
      <c r="AT27" s="282">
        <v>-7449312.7047500489</v>
      </c>
      <c r="AU27" s="282">
        <v>-6877832.2632676121</v>
      </c>
      <c r="AV27" s="282">
        <v>-6652865.040000001</v>
      </c>
      <c r="AW27" s="282">
        <v>-6366842.7799999984</v>
      </c>
      <c r="AX27" s="282">
        <v>-6747237.1400000025</v>
      </c>
      <c r="AY27" s="282">
        <v>-6603885.3001311002</v>
      </c>
      <c r="AZ27" s="282">
        <v>-6603472.8033145852</v>
      </c>
      <c r="BA27" s="282">
        <v>-6442939.3924952354</v>
      </c>
      <c r="BB27" s="282">
        <v>-7178668.1897606021</v>
      </c>
      <c r="BC27" s="282">
        <v>-6173871.0051315688</v>
      </c>
      <c r="BD27" s="282">
        <v>-6960596.7869124748</v>
      </c>
      <c r="BE27" s="282">
        <v>-7896845.6171727963</v>
      </c>
      <c r="BF27" s="282">
        <v>-7791364.1260986086</v>
      </c>
      <c r="BG27" s="282"/>
      <c r="BH27" s="282"/>
    </row>
    <row r="28" spans="2:60" x14ac:dyDescent="0.2">
      <c r="B28" s="391" t="s">
        <v>582</v>
      </c>
      <c r="C28" s="130"/>
      <c r="D28" s="154" t="s">
        <v>118</v>
      </c>
      <c r="E28" s="281">
        <f t="shared" si="1"/>
        <v>0</v>
      </c>
      <c r="F28" s="282">
        <v>0</v>
      </c>
      <c r="G28" s="282">
        <v>0</v>
      </c>
      <c r="H28" s="282">
        <v>0</v>
      </c>
      <c r="I28" s="282">
        <v>0</v>
      </c>
      <c r="J28" s="282">
        <v>0</v>
      </c>
      <c r="K28" s="282">
        <v>0</v>
      </c>
      <c r="L28" s="282">
        <v>0</v>
      </c>
      <c r="M28" s="282">
        <v>0</v>
      </c>
      <c r="N28" s="282">
        <v>0</v>
      </c>
      <c r="O28" s="282">
        <v>0</v>
      </c>
      <c r="P28" s="282">
        <v>0</v>
      </c>
      <c r="Q28" s="282">
        <v>0</v>
      </c>
      <c r="R28" s="282">
        <v>0</v>
      </c>
      <c r="S28" s="282">
        <v>0</v>
      </c>
      <c r="T28" s="282">
        <v>0</v>
      </c>
      <c r="U28" s="282">
        <v>0</v>
      </c>
      <c r="V28" s="282">
        <v>0</v>
      </c>
      <c r="W28" s="282">
        <v>0</v>
      </c>
      <c r="X28" s="282">
        <v>0</v>
      </c>
      <c r="Y28" s="282">
        <v>0</v>
      </c>
      <c r="Z28" s="282">
        <v>0</v>
      </c>
      <c r="AA28" s="282">
        <v>0</v>
      </c>
      <c r="AB28" s="282">
        <v>0</v>
      </c>
      <c r="AC28" s="282">
        <v>0</v>
      </c>
      <c r="AD28" s="282">
        <v>0</v>
      </c>
      <c r="AE28" s="282">
        <v>0</v>
      </c>
      <c r="AF28" s="282">
        <v>0</v>
      </c>
      <c r="AG28" s="282">
        <v>0</v>
      </c>
      <c r="AH28" s="282">
        <v>0</v>
      </c>
      <c r="AI28" s="282">
        <v>0</v>
      </c>
      <c r="AJ28" s="282">
        <v>0</v>
      </c>
      <c r="AK28" s="282">
        <v>0</v>
      </c>
      <c r="AL28" s="282">
        <v>0</v>
      </c>
      <c r="AM28" s="282">
        <v>0</v>
      </c>
      <c r="AN28" s="282">
        <v>0</v>
      </c>
      <c r="AO28" s="282">
        <v>0</v>
      </c>
      <c r="AP28" s="282">
        <v>0</v>
      </c>
      <c r="AQ28" s="282">
        <v>0</v>
      </c>
      <c r="AR28" s="282">
        <v>0</v>
      </c>
      <c r="AS28" s="282">
        <v>0</v>
      </c>
      <c r="AT28" s="282">
        <v>0</v>
      </c>
      <c r="AU28" s="282">
        <v>0</v>
      </c>
      <c r="AV28" s="282">
        <v>0</v>
      </c>
      <c r="AW28" s="282">
        <v>0</v>
      </c>
      <c r="AX28" s="282">
        <v>0</v>
      </c>
      <c r="AY28" s="282">
        <v>0</v>
      </c>
      <c r="AZ28" s="282">
        <v>0</v>
      </c>
      <c r="BA28" s="282">
        <v>0</v>
      </c>
      <c r="BB28" s="282">
        <v>0</v>
      </c>
      <c r="BC28" s="282">
        <v>0</v>
      </c>
      <c r="BD28" s="282">
        <v>0</v>
      </c>
      <c r="BE28" s="282">
        <v>0</v>
      </c>
      <c r="BF28" s="282">
        <v>0</v>
      </c>
      <c r="BG28" s="282"/>
      <c r="BH28" s="282"/>
    </row>
    <row r="29" spans="2:60" x14ac:dyDescent="0.2">
      <c r="B29" s="391"/>
      <c r="C29" s="130"/>
      <c r="D29" s="154" t="s">
        <v>317</v>
      </c>
      <c r="E29" s="281">
        <f t="shared" si="1"/>
        <v>-80447.866658816522</v>
      </c>
      <c r="F29" s="282">
        <v>0</v>
      </c>
      <c r="G29" s="282">
        <v>0</v>
      </c>
      <c r="H29" s="282">
        <v>0</v>
      </c>
      <c r="I29" s="282">
        <v>0</v>
      </c>
      <c r="J29" s="282">
        <v>0</v>
      </c>
      <c r="K29" s="282">
        <v>0</v>
      </c>
      <c r="L29" s="282">
        <v>0</v>
      </c>
      <c r="M29" s="282">
        <v>0</v>
      </c>
      <c r="N29" s="282">
        <v>0</v>
      </c>
      <c r="O29" s="282">
        <v>0</v>
      </c>
      <c r="P29" s="282">
        <v>0</v>
      </c>
      <c r="Q29" s="282">
        <v>0</v>
      </c>
      <c r="R29" s="282">
        <v>0</v>
      </c>
      <c r="S29" s="282">
        <v>0</v>
      </c>
      <c r="T29" s="282">
        <v>0</v>
      </c>
      <c r="U29" s="282">
        <v>0</v>
      </c>
      <c r="V29" s="282">
        <v>0</v>
      </c>
      <c r="W29" s="282">
        <v>0</v>
      </c>
      <c r="X29" s="282">
        <v>0</v>
      </c>
      <c r="Y29" s="282">
        <v>0</v>
      </c>
      <c r="Z29" s="282">
        <v>0</v>
      </c>
      <c r="AA29" s="282">
        <v>0</v>
      </c>
      <c r="AB29" s="282">
        <v>0</v>
      </c>
      <c r="AC29" s="282">
        <v>0</v>
      </c>
      <c r="AD29" s="282">
        <v>0</v>
      </c>
      <c r="AE29" s="282">
        <v>0</v>
      </c>
      <c r="AF29" s="282">
        <v>0</v>
      </c>
      <c r="AG29" s="282">
        <v>0</v>
      </c>
      <c r="AH29" s="282">
        <v>0</v>
      </c>
      <c r="AI29" s="282">
        <v>0</v>
      </c>
      <c r="AJ29" s="282">
        <v>0</v>
      </c>
      <c r="AK29" s="282">
        <v>0</v>
      </c>
      <c r="AL29" s="282">
        <v>0</v>
      </c>
      <c r="AM29" s="282">
        <v>0</v>
      </c>
      <c r="AN29" s="282">
        <v>0</v>
      </c>
      <c r="AO29" s="282">
        <v>0</v>
      </c>
      <c r="AP29" s="282">
        <v>0</v>
      </c>
      <c r="AQ29" s="282">
        <v>0</v>
      </c>
      <c r="AR29" s="282">
        <v>0</v>
      </c>
      <c r="AS29" s="282">
        <v>0</v>
      </c>
      <c r="AT29" s="282">
        <v>0</v>
      </c>
      <c r="AU29" s="282">
        <v>0</v>
      </c>
      <c r="AV29" s="282">
        <v>0</v>
      </c>
      <c r="AW29" s="282">
        <v>0</v>
      </c>
      <c r="AX29" s="282">
        <v>0</v>
      </c>
      <c r="AY29" s="282">
        <v>0</v>
      </c>
      <c r="AZ29" s="282">
        <v>0</v>
      </c>
      <c r="BA29" s="282">
        <v>0</v>
      </c>
      <c r="BB29" s="282">
        <v>0</v>
      </c>
      <c r="BC29" s="282">
        <v>-24298.108546341002</v>
      </c>
      <c r="BD29" s="282">
        <v>-20223.399460062399</v>
      </c>
      <c r="BE29" s="282">
        <v>-8717.7795858077407</v>
      </c>
      <c r="BF29" s="282">
        <v>-27208.57906660538</v>
      </c>
      <c r="BG29" s="282"/>
      <c r="BH29" s="282"/>
    </row>
    <row r="30" spans="2:60" x14ac:dyDescent="0.2">
      <c r="B30" s="391" t="s">
        <v>583</v>
      </c>
      <c r="C30" s="130"/>
      <c r="D30" s="154" t="s">
        <v>164</v>
      </c>
      <c r="E30" s="281">
        <f t="shared" si="1"/>
        <v>-684048741.36353445</v>
      </c>
      <c r="F30" s="282">
        <v>0</v>
      </c>
      <c r="G30" s="282">
        <v>0</v>
      </c>
      <c r="H30" s="282">
        <v>0</v>
      </c>
      <c r="I30" s="282">
        <v>0</v>
      </c>
      <c r="J30" s="282">
        <v>0</v>
      </c>
      <c r="K30" s="282">
        <v>0</v>
      </c>
      <c r="L30" s="282">
        <v>0</v>
      </c>
      <c r="M30" s="282">
        <v>0</v>
      </c>
      <c r="N30" s="282">
        <v>0</v>
      </c>
      <c r="O30" s="282">
        <v>0</v>
      </c>
      <c r="P30" s="282">
        <v>0</v>
      </c>
      <c r="Q30" s="282">
        <v>0</v>
      </c>
      <c r="R30" s="282">
        <v>0</v>
      </c>
      <c r="S30" s="282">
        <v>0</v>
      </c>
      <c r="T30" s="282">
        <v>0</v>
      </c>
      <c r="U30" s="282">
        <v>0</v>
      </c>
      <c r="V30" s="282">
        <v>0</v>
      </c>
      <c r="W30" s="282">
        <v>0</v>
      </c>
      <c r="X30" s="282">
        <v>0</v>
      </c>
      <c r="Y30" s="282">
        <v>0</v>
      </c>
      <c r="Z30" s="282">
        <v>0</v>
      </c>
      <c r="AA30" s="282">
        <v>0</v>
      </c>
      <c r="AB30" s="282">
        <v>0</v>
      </c>
      <c r="AC30" s="282">
        <v>0</v>
      </c>
      <c r="AD30" s="282">
        <v>0</v>
      </c>
      <c r="AE30" s="282">
        <v>0</v>
      </c>
      <c r="AF30" s="282">
        <v>0</v>
      </c>
      <c r="AG30" s="282">
        <v>0</v>
      </c>
      <c r="AH30" s="282">
        <v>0</v>
      </c>
      <c r="AI30" s="282">
        <v>-6636936.3909294829</v>
      </c>
      <c r="AJ30" s="282">
        <v>-8119236.7793633901</v>
      </c>
      <c r="AK30" s="282">
        <v>-9497090.9495392907</v>
      </c>
      <c r="AL30" s="282">
        <v>-11166136.458812095</v>
      </c>
      <c r="AM30" s="282">
        <v>-12750789.216342272</v>
      </c>
      <c r="AN30" s="282">
        <v>-7343162.8158064261</v>
      </c>
      <c r="AO30" s="282">
        <v>-16776815.566879507</v>
      </c>
      <c r="AP30" s="282">
        <v>-19125675.961803015</v>
      </c>
      <c r="AQ30" s="282">
        <v>-18506598.13323155</v>
      </c>
      <c r="AR30" s="282">
        <v>-23408519.661091328</v>
      </c>
      <c r="AS30" s="282">
        <v>-25525600.816683177</v>
      </c>
      <c r="AT30" s="282">
        <v>-24936645.370274261</v>
      </c>
      <c r="AU30" s="282">
        <v>-25858294.167116653</v>
      </c>
      <c r="AV30" s="282">
        <v>-30975933.901253954</v>
      </c>
      <c r="AW30" s="282">
        <v>-30263124.348466717</v>
      </c>
      <c r="AX30" s="282">
        <v>-33267093.935868137</v>
      </c>
      <c r="AY30" s="282">
        <v>-35816527.841947116</v>
      </c>
      <c r="AZ30" s="282">
        <v>-38537796.388644539</v>
      </c>
      <c r="BA30" s="282">
        <v>-43064275.498014808</v>
      </c>
      <c r="BB30" s="282">
        <v>-40327029.157198876</v>
      </c>
      <c r="BC30" s="282">
        <v>-41096264.915584609</v>
      </c>
      <c r="BD30" s="282">
        <v>-46996879.508074529</v>
      </c>
      <c r="BE30" s="282">
        <v>-62782211.77142711</v>
      </c>
      <c r="BF30" s="282">
        <v>-71270101.809181601</v>
      </c>
      <c r="BG30" s="282"/>
      <c r="BH30" s="282"/>
    </row>
    <row r="31" spans="2:60" x14ac:dyDescent="0.2">
      <c r="B31" s="325"/>
      <c r="C31" s="130"/>
      <c r="D31" s="153" t="s">
        <v>165</v>
      </c>
      <c r="E31" s="281">
        <f t="shared" si="1"/>
        <v>-644095221.59705019</v>
      </c>
      <c r="F31" s="283">
        <f>SUM(F26:F30)</f>
        <v>0</v>
      </c>
      <c r="G31" s="283">
        <f t="shared" ref="G31:BH31" si="5">SUM(G26:G30)</f>
        <v>0</v>
      </c>
      <c r="H31" s="283">
        <f t="shared" si="5"/>
        <v>0</v>
      </c>
      <c r="I31" s="283">
        <f t="shared" si="5"/>
        <v>0</v>
      </c>
      <c r="J31" s="283">
        <f t="shared" si="5"/>
        <v>0</v>
      </c>
      <c r="K31" s="283">
        <f t="shared" si="5"/>
        <v>0</v>
      </c>
      <c r="L31" s="283">
        <f t="shared" si="5"/>
        <v>0</v>
      </c>
      <c r="M31" s="283">
        <f t="shared" si="5"/>
        <v>0</v>
      </c>
      <c r="N31" s="283">
        <f t="shared" si="5"/>
        <v>0</v>
      </c>
      <c r="O31" s="283">
        <f t="shared" si="5"/>
        <v>0</v>
      </c>
      <c r="P31" s="283">
        <f t="shared" si="5"/>
        <v>0</v>
      </c>
      <c r="Q31" s="283">
        <f t="shared" si="5"/>
        <v>0</v>
      </c>
      <c r="R31" s="283">
        <f t="shared" si="5"/>
        <v>0</v>
      </c>
      <c r="S31" s="283">
        <f t="shared" si="5"/>
        <v>0</v>
      </c>
      <c r="T31" s="283">
        <f t="shared" si="5"/>
        <v>0</v>
      </c>
      <c r="U31" s="283">
        <f t="shared" si="5"/>
        <v>0</v>
      </c>
      <c r="V31" s="283">
        <f t="shared" si="5"/>
        <v>0</v>
      </c>
      <c r="W31" s="283">
        <f t="shared" si="5"/>
        <v>0</v>
      </c>
      <c r="X31" s="283">
        <f t="shared" si="5"/>
        <v>0</v>
      </c>
      <c r="Y31" s="283">
        <f t="shared" si="5"/>
        <v>0</v>
      </c>
      <c r="Z31" s="283">
        <f t="shared" si="5"/>
        <v>0</v>
      </c>
      <c r="AA31" s="283">
        <f t="shared" si="5"/>
        <v>0</v>
      </c>
      <c r="AB31" s="283">
        <f t="shared" si="5"/>
        <v>0</v>
      </c>
      <c r="AC31" s="283">
        <f t="shared" si="5"/>
        <v>0</v>
      </c>
      <c r="AD31" s="283">
        <f t="shared" si="5"/>
        <v>0</v>
      </c>
      <c r="AE31" s="283">
        <f t="shared" si="5"/>
        <v>0</v>
      </c>
      <c r="AF31" s="283">
        <f t="shared" si="5"/>
        <v>0</v>
      </c>
      <c r="AG31" s="283">
        <f t="shared" si="5"/>
        <v>0</v>
      </c>
      <c r="AH31" s="283">
        <f t="shared" si="5"/>
        <v>0</v>
      </c>
      <c r="AI31" s="283">
        <f t="shared" si="5"/>
        <v>-9985349.3234493397</v>
      </c>
      <c r="AJ31" s="283">
        <f t="shared" si="5"/>
        <v>-11562773.574881596</v>
      </c>
      <c r="AK31" s="283">
        <f t="shared" si="5"/>
        <v>-13044900.277270384</v>
      </c>
      <c r="AL31" s="283">
        <f t="shared" si="5"/>
        <v>-14797872.458812095</v>
      </c>
      <c r="AM31" s="283">
        <f t="shared" si="5"/>
        <v>-17169487.66634227</v>
      </c>
      <c r="AN31" s="283">
        <f t="shared" si="5"/>
        <v>-10783807.915806428</v>
      </c>
      <c r="AO31" s="283">
        <f t="shared" si="5"/>
        <v>-15331331.256879507</v>
      </c>
      <c r="AP31" s="283">
        <f t="shared" si="5"/>
        <v>-15758467.781803012</v>
      </c>
      <c r="AQ31" s="283">
        <f t="shared" si="5"/>
        <v>-13214608.08323155</v>
      </c>
      <c r="AR31" s="283">
        <f t="shared" si="5"/>
        <v>-17931599.241091333</v>
      </c>
      <c r="AS31" s="283">
        <f t="shared" si="5"/>
        <v>-22759854.334866889</v>
      </c>
      <c r="AT31" s="283">
        <f t="shared" si="5"/>
        <v>-18233558.32502431</v>
      </c>
      <c r="AU31" s="283">
        <f t="shared" si="5"/>
        <v>-25918965.540384263</v>
      </c>
      <c r="AV31" s="283">
        <f t="shared" si="5"/>
        <v>-27726030.751253955</v>
      </c>
      <c r="AW31" s="283">
        <f t="shared" si="5"/>
        <v>-27929937.648466714</v>
      </c>
      <c r="AX31" s="283">
        <f t="shared" si="5"/>
        <v>-32098767.70586814</v>
      </c>
      <c r="AY31" s="283">
        <f t="shared" si="5"/>
        <v>-33477790.652078219</v>
      </c>
      <c r="AZ31" s="283">
        <f t="shared" si="5"/>
        <v>-38013921.311959125</v>
      </c>
      <c r="BA31" s="283">
        <f t="shared" si="5"/>
        <v>-39939719.170510046</v>
      </c>
      <c r="BB31" s="283">
        <f t="shared" si="5"/>
        <v>-36845562.246959478</v>
      </c>
      <c r="BC31" s="283">
        <f t="shared" si="5"/>
        <v>-39246219.359262519</v>
      </c>
      <c r="BD31" s="283">
        <f t="shared" si="5"/>
        <v>-34930211.998316348</v>
      </c>
      <c r="BE31" s="283">
        <f t="shared" si="5"/>
        <v>-58909646.978185713</v>
      </c>
      <c r="BF31" s="283">
        <f t="shared" si="5"/>
        <v>-68484837.994346812</v>
      </c>
      <c r="BG31" s="283">
        <f t="shared" si="5"/>
        <v>0</v>
      </c>
      <c r="BH31" s="283">
        <f t="shared" si="5"/>
        <v>0</v>
      </c>
    </row>
    <row r="32" spans="2:60" ht="31.5" x14ac:dyDescent="0.2">
      <c r="B32" s="325"/>
      <c r="C32" s="40"/>
      <c r="D32" s="57" t="s">
        <v>204</v>
      </c>
      <c r="E32" s="281">
        <f t="shared" si="1"/>
        <v>805756485.21865177</v>
      </c>
      <c r="F32" s="283">
        <f>F16+F23-F31</f>
        <v>0</v>
      </c>
      <c r="G32" s="283">
        <f t="shared" ref="G32:BH32" si="6">G16+G23-G31</f>
        <v>0</v>
      </c>
      <c r="H32" s="283">
        <f t="shared" si="6"/>
        <v>0</v>
      </c>
      <c r="I32" s="283">
        <f t="shared" si="6"/>
        <v>0</v>
      </c>
      <c r="J32" s="283">
        <f t="shared" si="6"/>
        <v>0</v>
      </c>
      <c r="K32" s="283">
        <f t="shared" si="6"/>
        <v>0</v>
      </c>
      <c r="L32" s="283">
        <f t="shared" si="6"/>
        <v>0</v>
      </c>
      <c r="M32" s="283">
        <f t="shared" si="6"/>
        <v>0</v>
      </c>
      <c r="N32" s="283">
        <f t="shared" si="6"/>
        <v>0</v>
      </c>
      <c r="O32" s="283">
        <f t="shared" si="6"/>
        <v>0</v>
      </c>
      <c r="P32" s="283">
        <f t="shared" si="6"/>
        <v>0</v>
      </c>
      <c r="Q32" s="283">
        <f t="shared" si="6"/>
        <v>0</v>
      </c>
      <c r="R32" s="283">
        <f t="shared" si="6"/>
        <v>0</v>
      </c>
      <c r="S32" s="283">
        <f t="shared" si="6"/>
        <v>0</v>
      </c>
      <c r="T32" s="283">
        <f t="shared" si="6"/>
        <v>0</v>
      </c>
      <c r="U32" s="283">
        <f t="shared" si="6"/>
        <v>0</v>
      </c>
      <c r="V32" s="283">
        <f t="shared" si="6"/>
        <v>0</v>
      </c>
      <c r="W32" s="283">
        <f t="shared" si="6"/>
        <v>0</v>
      </c>
      <c r="X32" s="283">
        <f t="shared" si="6"/>
        <v>0</v>
      </c>
      <c r="Y32" s="283">
        <f t="shared" si="6"/>
        <v>0</v>
      </c>
      <c r="Z32" s="283">
        <f t="shared" si="6"/>
        <v>0</v>
      </c>
      <c r="AA32" s="283">
        <f t="shared" si="6"/>
        <v>0</v>
      </c>
      <c r="AB32" s="283">
        <f t="shared" si="6"/>
        <v>0</v>
      </c>
      <c r="AC32" s="283">
        <f t="shared" si="6"/>
        <v>0</v>
      </c>
      <c r="AD32" s="283">
        <f t="shared" si="6"/>
        <v>0</v>
      </c>
      <c r="AE32" s="283">
        <f t="shared" si="6"/>
        <v>0</v>
      </c>
      <c r="AF32" s="283">
        <f t="shared" si="6"/>
        <v>0</v>
      </c>
      <c r="AG32" s="283">
        <f t="shared" si="6"/>
        <v>0</v>
      </c>
      <c r="AH32" s="283">
        <f t="shared" si="6"/>
        <v>0</v>
      </c>
      <c r="AI32" s="283">
        <f t="shared" si="6"/>
        <v>75571983.199578077</v>
      </c>
      <c r="AJ32" s="283">
        <f t="shared" si="6"/>
        <v>16085824.311016863</v>
      </c>
      <c r="AK32" s="283">
        <f t="shared" si="6"/>
        <v>13254746.904732816</v>
      </c>
      <c r="AL32" s="283">
        <f t="shared" si="6"/>
        <v>15566716.483153852</v>
      </c>
      <c r="AM32" s="283">
        <f t="shared" si="6"/>
        <v>17817242.020005547</v>
      </c>
      <c r="AN32" s="283">
        <f t="shared" si="6"/>
        <v>13001761.613631189</v>
      </c>
      <c r="AO32" s="283">
        <f t="shared" si="6"/>
        <v>15681271.004718861</v>
      </c>
      <c r="AP32" s="283">
        <f t="shared" si="6"/>
        <v>20753860.018728241</v>
      </c>
      <c r="AQ32" s="283">
        <f t="shared" si="6"/>
        <v>21007293.132553555</v>
      </c>
      <c r="AR32" s="283">
        <f t="shared" si="6"/>
        <v>19656168.512375996</v>
      </c>
      <c r="AS32" s="283">
        <f t="shared" si="6"/>
        <v>25252532.470922083</v>
      </c>
      <c r="AT32" s="283">
        <f t="shared" si="6"/>
        <v>18084719.591786344</v>
      </c>
      <c r="AU32" s="283">
        <f t="shared" si="6"/>
        <v>29307092.451602776</v>
      </c>
      <c r="AV32" s="283">
        <f t="shared" si="6"/>
        <v>30597805.657857738</v>
      </c>
      <c r="AW32" s="283">
        <f t="shared" si="6"/>
        <v>31032841.394072976</v>
      </c>
      <c r="AX32" s="283">
        <f t="shared" si="6"/>
        <v>31951793.533568066</v>
      </c>
      <c r="AY32" s="283">
        <f t="shared" si="6"/>
        <v>35952589.982936062</v>
      </c>
      <c r="AZ32" s="283">
        <f t="shared" si="6"/>
        <v>44251528.801830009</v>
      </c>
      <c r="BA32" s="283">
        <f t="shared" si="6"/>
        <v>43161087.866842948</v>
      </c>
      <c r="BB32" s="283">
        <f t="shared" si="6"/>
        <v>43683592.176062122</v>
      </c>
      <c r="BC32" s="283">
        <f t="shared" si="6"/>
        <v>44580581.003328629</v>
      </c>
      <c r="BD32" s="283">
        <f t="shared" si="6"/>
        <v>38678044.707954593</v>
      </c>
      <c r="BE32" s="283">
        <f t="shared" si="6"/>
        <v>79617957.23244153</v>
      </c>
      <c r="BF32" s="283">
        <f t="shared" si="6"/>
        <v>81207451.146950811</v>
      </c>
      <c r="BG32" s="283">
        <f t="shared" si="6"/>
        <v>0</v>
      </c>
      <c r="BH32" s="283">
        <f t="shared" si="6"/>
        <v>0</v>
      </c>
    </row>
    <row r="33" spans="2:60" ht="14.25" customHeight="1" x14ac:dyDescent="0.2">
      <c r="B33" s="326"/>
      <c r="C33" s="222" t="s">
        <v>502</v>
      </c>
      <c r="D33" s="342" t="s">
        <v>444</v>
      </c>
      <c r="E33" s="281"/>
      <c r="F33" s="283"/>
      <c r="G33" s="281">
        <f t="shared" ref="G33:AL33" si="7">F24+F33-F31</f>
        <v>0</v>
      </c>
      <c r="H33" s="281">
        <f t="shared" si="7"/>
        <v>0</v>
      </c>
      <c r="I33" s="281">
        <f t="shared" si="7"/>
        <v>0</v>
      </c>
      <c r="J33" s="281">
        <f t="shared" si="7"/>
        <v>0</v>
      </c>
      <c r="K33" s="281">
        <f t="shared" si="7"/>
        <v>0</v>
      </c>
      <c r="L33" s="281">
        <f t="shared" si="7"/>
        <v>0</v>
      </c>
      <c r="M33" s="281">
        <f t="shared" si="7"/>
        <v>0</v>
      </c>
      <c r="N33" s="281">
        <f t="shared" si="7"/>
        <v>0</v>
      </c>
      <c r="O33" s="281">
        <f t="shared" si="7"/>
        <v>0</v>
      </c>
      <c r="P33" s="281">
        <f t="shared" si="7"/>
        <v>0</v>
      </c>
      <c r="Q33" s="281">
        <f t="shared" si="7"/>
        <v>0</v>
      </c>
      <c r="R33" s="281">
        <f t="shared" si="7"/>
        <v>0</v>
      </c>
      <c r="S33" s="281">
        <f t="shared" si="7"/>
        <v>0</v>
      </c>
      <c r="T33" s="281">
        <f t="shared" si="7"/>
        <v>0</v>
      </c>
      <c r="U33" s="281">
        <f t="shared" si="7"/>
        <v>0</v>
      </c>
      <c r="V33" s="281">
        <f t="shared" si="7"/>
        <v>0</v>
      </c>
      <c r="W33" s="281">
        <f t="shared" si="7"/>
        <v>0</v>
      </c>
      <c r="X33" s="281">
        <f t="shared" si="7"/>
        <v>0</v>
      </c>
      <c r="Y33" s="281">
        <f t="shared" si="7"/>
        <v>0</v>
      </c>
      <c r="Z33" s="281">
        <f t="shared" si="7"/>
        <v>0</v>
      </c>
      <c r="AA33" s="281">
        <f t="shared" si="7"/>
        <v>0</v>
      </c>
      <c r="AB33" s="281">
        <f t="shared" si="7"/>
        <v>0</v>
      </c>
      <c r="AC33" s="281">
        <f t="shared" si="7"/>
        <v>0</v>
      </c>
      <c r="AD33" s="281">
        <f t="shared" si="7"/>
        <v>0</v>
      </c>
      <c r="AE33" s="281">
        <f t="shared" si="7"/>
        <v>0</v>
      </c>
      <c r="AF33" s="281">
        <f t="shared" si="7"/>
        <v>0</v>
      </c>
      <c r="AG33" s="281">
        <f t="shared" si="7"/>
        <v>0</v>
      </c>
      <c r="AH33" s="281">
        <f t="shared" si="7"/>
        <v>0</v>
      </c>
      <c r="AI33" s="281">
        <f t="shared" si="7"/>
        <v>0</v>
      </c>
      <c r="AJ33" s="281">
        <f t="shared" si="7"/>
        <v>75571983.199578077</v>
      </c>
      <c r="AK33" s="281">
        <f t="shared" si="7"/>
        <v>91657807.510594949</v>
      </c>
      <c r="AL33" s="281">
        <f t="shared" si="7"/>
        <v>104912554.41532776</v>
      </c>
      <c r="AM33" s="281">
        <f t="shared" ref="AM33:BH33" si="8">AL24+AL33-AL31</f>
        <v>120479270.89848161</v>
      </c>
      <c r="AN33" s="281">
        <f t="shared" si="8"/>
        <v>138296512.91848716</v>
      </c>
      <c r="AO33" s="281">
        <f t="shared" si="8"/>
        <v>151298274.53211832</v>
      </c>
      <c r="AP33" s="281">
        <f t="shared" si="8"/>
        <v>166979545.53683719</v>
      </c>
      <c r="AQ33" s="281">
        <f t="shared" si="8"/>
        <v>187733405.55556542</v>
      </c>
      <c r="AR33" s="281">
        <f t="shared" si="8"/>
        <v>208740698.68811896</v>
      </c>
      <c r="AS33" s="281">
        <f t="shared" si="8"/>
        <v>228396867.20049497</v>
      </c>
      <c r="AT33" s="281">
        <f t="shared" si="8"/>
        <v>253649399.67141706</v>
      </c>
      <c r="AU33" s="281">
        <f t="shared" si="8"/>
        <v>271734119.26320344</v>
      </c>
      <c r="AV33" s="281">
        <f t="shared" si="8"/>
        <v>301041211.7148062</v>
      </c>
      <c r="AW33" s="281">
        <f t="shared" si="8"/>
        <v>331639017.37266397</v>
      </c>
      <c r="AX33" s="281">
        <f t="shared" si="8"/>
        <v>362671858.76673692</v>
      </c>
      <c r="AY33" s="281">
        <f t="shared" si="8"/>
        <v>394623652.30030495</v>
      </c>
      <c r="AZ33" s="281">
        <f t="shared" si="8"/>
        <v>430576242.28324103</v>
      </c>
      <c r="BA33" s="281">
        <f t="shared" si="8"/>
        <v>474827771.08507109</v>
      </c>
      <c r="BB33" s="281">
        <f t="shared" si="8"/>
        <v>517988858.95191401</v>
      </c>
      <c r="BC33" s="281">
        <f t="shared" si="8"/>
        <v>561672451.12797618</v>
      </c>
      <c r="BD33" s="281">
        <f t="shared" si="8"/>
        <v>606253032.13130474</v>
      </c>
      <c r="BE33" s="281">
        <f t="shared" si="8"/>
        <v>644931076.83925939</v>
      </c>
      <c r="BF33" s="281">
        <f t="shared" si="8"/>
        <v>724549034.07170081</v>
      </c>
      <c r="BG33" s="281">
        <f t="shared" si="8"/>
        <v>805756485.21865165</v>
      </c>
      <c r="BH33" s="281">
        <f t="shared" si="8"/>
        <v>805756485.21865165</v>
      </c>
    </row>
    <row r="34" spans="2:60" ht="14.25" customHeight="1" x14ac:dyDescent="0.2">
      <c r="B34" s="326"/>
      <c r="C34" s="222" t="s">
        <v>502</v>
      </c>
      <c r="D34" s="342" t="s">
        <v>445</v>
      </c>
      <c r="E34" s="281"/>
      <c r="F34" s="410" t="s">
        <v>565</v>
      </c>
      <c r="G34" s="410" t="s">
        <v>565</v>
      </c>
      <c r="H34" s="410" t="s">
        <v>565</v>
      </c>
      <c r="I34" s="410" t="s">
        <v>565</v>
      </c>
      <c r="J34" s="410" t="s">
        <v>565</v>
      </c>
      <c r="K34" s="410" t="s">
        <v>565</v>
      </c>
      <c r="L34" s="410" t="s">
        <v>565</v>
      </c>
      <c r="M34" s="410" t="s">
        <v>565</v>
      </c>
      <c r="N34" s="410" t="s">
        <v>565</v>
      </c>
      <c r="O34" s="410" t="s">
        <v>565</v>
      </c>
      <c r="P34" s="410" t="s">
        <v>565</v>
      </c>
      <c r="Q34" s="410" t="s">
        <v>565</v>
      </c>
      <c r="R34" s="410" t="s">
        <v>565</v>
      </c>
      <c r="S34" s="410" t="s">
        <v>565</v>
      </c>
      <c r="T34" s="410" t="s">
        <v>565</v>
      </c>
      <c r="U34" s="410" t="s">
        <v>565</v>
      </c>
      <c r="V34" s="410" t="s">
        <v>565</v>
      </c>
      <c r="W34" s="410" t="s">
        <v>565</v>
      </c>
      <c r="X34" s="410" t="s">
        <v>565</v>
      </c>
      <c r="Y34" s="410" t="s">
        <v>565</v>
      </c>
      <c r="Z34" s="410" t="s">
        <v>565</v>
      </c>
      <c r="AA34" s="410" t="s">
        <v>565</v>
      </c>
      <c r="AB34" s="410" t="s">
        <v>565</v>
      </c>
      <c r="AC34" s="410" t="s">
        <v>565</v>
      </c>
      <c r="AD34" s="410" t="s">
        <v>565</v>
      </c>
      <c r="AE34" s="410" t="s">
        <v>565</v>
      </c>
      <c r="AF34" s="410" t="s">
        <v>565</v>
      </c>
      <c r="AG34" s="410" t="s">
        <v>565</v>
      </c>
      <c r="AH34" s="410" t="s">
        <v>565</v>
      </c>
      <c r="AI34" s="410" t="s">
        <v>565</v>
      </c>
      <c r="AJ34" s="410">
        <v>0.10743712730048774</v>
      </c>
      <c r="AK34" s="410">
        <v>0.10361464241266626</v>
      </c>
      <c r="AL34" s="410">
        <v>0.10643279558905411</v>
      </c>
      <c r="AM34" s="410">
        <v>0.10583388429604922</v>
      </c>
      <c r="AN34" s="410">
        <v>0.10619447534638177</v>
      </c>
      <c r="AO34" s="410">
        <v>0.1108857032161199</v>
      </c>
      <c r="AP34" s="410">
        <v>0.11453903470819853</v>
      </c>
      <c r="AQ34" s="410">
        <v>9.8579142473149015E-2</v>
      </c>
      <c r="AR34" s="410">
        <v>0.11214161784552694</v>
      </c>
      <c r="AS34" s="410">
        <v>0.11175985524475643</v>
      </c>
      <c r="AT34" s="410">
        <v>9.8311470094460035E-2</v>
      </c>
      <c r="AU34" s="410">
        <v>9.5160277396266701E-2</v>
      </c>
      <c r="AV34" s="410">
        <v>0.10289599129902272</v>
      </c>
      <c r="AW34" s="410">
        <v>9.125320834749652E-2</v>
      </c>
      <c r="AX34" s="410">
        <v>9.1727806091690317E-2</v>
      </c>
      <c r="AY34" s="410">
        <v>9.0761229422434808E-2</v>
      </c>
      <c r="AZ34" s="410">
        <v>8.9502839692891523E-2</v>
      </c>
      <c r="BA34" s="410">
        <v>9.0694517297513613E-2</v>
      </c>
      <c r="BB34" s="410">
        <v>7.7853082089054199E-2</v>
      </c>
      <c r="BC34" s="410">
        <v>7.3167670646928168E-2</v>
      </c>
      <c r="BD34" s="410">
        <v>7.7520238278817807E-2</v>
      </c>
      <c r="BE34" s="410">
        <v>9.7347164722029297E-2</v>
      </c>
      <c r="BF34" s="410" t="s">
        <v>565</v>
      </c>
      <c r="BG34" s="282"/>
      <c r="BH34" s="282"/>
    </row>
    <row r="35" spans="2:60" ht="29.25" customHeight="1" x14ac:dyDescent="0.2"/>
    <row r="36" spans="2:60" ht="15.75" x14ac:dyDescent="0.25">
      <c r="B36" s="367" t="s">
        <v>221</v>
      </c>
      <c r="C36" s="368"/>
    </row>
    <row r="37" spans="2:60" x14ac:dyDescent="0.2">
      <c r="B37" s="369"/>
      <c r="C37" s="370"/>
    </row>
    <row r="38" spans="2:60" x14ac:dyDescent="0.2">
      <c r="B38" s="96" t="s">
        <v>136</v>
      </c>
      <c r="C38" s="131">
        <v>25934</v>
      </c>
    </row>
    <row r="39" spans="2:60" ht="25.5" x14ac:dyDescent="0.2">
      <c r="B39" s="96" t="s">
        <v>166</v>
      </c>
      <c r="C39" s="432">
        <f>E11</f>
        <v>4769161.9938671971</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E34"/>
  <sheetViews>
    <sheetView zoomScale="80" zoomScaleNormal="80" workbookViewId="0"/>
  </sheetViews>
  <sheetFormatPr defaultColWidth="9.28515625" defaultRowHeight="12.75" x14ac:dyDescent="0.2"/>
  <cols>
    <col min="1" max="1" width="12.28515625" style="34" customWidth="1"/>
    <col min="2" max="2" width="21" style="34" customWidth="1"/>
    <col min="3" max="3" width="104.28515625" style="34" bestFit="1" customWidth="1"/>
    <col min="4" max="4" width="15" style="34" bestFit="1" customWidth="1"/>
    <col min="5" max="5" width="22" style="34" bestFit="1" customWidth="1"/>
    <col min="6" max="6" width="9.42578125" style="34" customWidth="1"/>
    <col min="7" max="7" width="25.28515625" style="34" customWidth="1"/>
    <col min="8" max="16384" width="9.28515625" style="34"/>
  </cols>
  <sheetData>
    <row r="1" spans="2:5" ht="20.25" x14ac:dyDescent="0.3">
      <c r="B1" s="492" t="s">
        <v>199</v>
      </c>
      <c r="C1" s="492"/>
      <c r="D1" s="21"/>
      <c r="E1" s="21"/>
    </row>
    <row r="2" spans="2:5" ht="20.25" x14ac:dyDescent="0.3">
      <c r="B2" s="52" t="str">
        <f>Tradingname</f>
        <v>APT PARMELIA PTY LTD</v>
      </c>
      <c r="C2" s="53"/>
      <c r="D2" s="35"/>
      <c r="E2" s="35"/>
    </row>
    <row r="3" spans="2:5" ht="15.75" customHeight="1" x14ac:dyDescent="0.45">
      <c r="B3" s="54" t="s">
        <v>239</v>
      </c>
      <c r="C3" s="55" t="str">
        <f>TEXT(Yearstart,"dd/mm/yyyy")&amp;" to "&amp;TEXT(Yearending,"dd/mm/yyyy")</f>
        <v>01/07/2022 to 30/06/2023</v>
      </c>
      <c r="E3" s="47"/>
    </row>
    <row r="4" spans="2:5" ht="20.25" x14ac:dyDescent="0.3">
      <c r="B4" s="20"/>
    </row>
    <row r="5" spans="2:5" ht="15.75" x14ac:dyDescent="0.25">
      <c r="B5" s="38" t="s">
        <v>225</v>
      </c>
      <c r="C5" s="36"/>
      <c r="D5" s="36"/>
      <c r="E5" s="36"/>
    </row>
    <row r="6" spans="2:5" ht="15.75" x14ac:dyDescent="0.25">
      <c r="B6" s="38"/>
      <c r="C6" s="36"/>
      <c r="D6" s="36"/>
      <c r="E6" s="36"/>
    </row>
    <row r="7" spans="2:5" ht="25.5" x14ac:dyDescent="0.2">
      <c r="B7" s="111" t="s">
        <v>222</v>
      </c>
      <c r="C7" s="111" t="s">
        <v>172</v>
      </c>
      <c r="D7" s="111" t="s">
        <v>173</v>
      </c>
      <c r="E7" s="111" t="s">
        <v>209</v>
      </c>
    </row>
    <row r="8" spans="2:5" x14ac:dyDescent="0.2">
      <c r="B8" s="391" t="s">
        <v>598</v>
      </c>
      <c r="C8" s="390" t="s">
        <v>624</v>
      </c>
      <c r="D8" s="390" t="s">
        <v>591</v>
      </c>
      <c r="E8" s="313">
        <v>4156710.4299999997</v>
      </c>
    </row>
    <row r="9" spans="2:5" x14ac:dyDescent="0.2">
      <c r="B9" s="391" t="s">
        <v>598</v>
      </c>
      <c r="C9" s="390" t="s">
        <v>623</v>
      </c>
      <c r="D9" s="390" t="s">
        <v>592</v>
      </c>
      <c r="E9" s="313">
        <v>4648698.3599999994</v>
      </c>
    </row>
    <row r="10" spans="2:5" x14ac:dyDescent="0.2">
      <c r="B10" s="391" t="s">
        <v>598</v>
      </c>
      <c r="C10" s="390" t="s">
        <v>622</v>
      </c>
      <c r="D10" s="390" t="s">
        <v>593</v>
      </c>
      <c r="E10" s="313">
        <v>7277049.5099999998</v>
      </c>
    </row>
    <row r="11" spans="2:5" x14ac:dyDescent="0.2">
      <c r="B11" s="391" t="s">
        <v>598</v>
      </c>
      <c r="C11" s="390" t="s">
        <v>626</v>
      </c>
      <c r="D11" s="390" t="s">
        <v>594</v>
      </c>
      <c r="E11" s="313">
        <v>3221575.74</v>
      </c>
    </row>
    <row r="12" spans="2:5" x14ac:dyDescent="0.2">
      <c r="B12" s="391" t="s">
        <v>598</v>
      </c>
      <c r="C12" s="390" t="s">
        <v>620</v>
      </c>
      <c r="D12" s="390" t="s">
        <v>595</v>
      </c>
      <c r="E12" s="313">
        <v>3149392.58</v>
      </c>
    </row>
    <row r="13" spans="2:5" x14ac:dyDescent="0.2">
      <c r="B13" s="391" t="s">
        <v>598</v>
      </c>
      <c r="C13" s="390" t="s">
        <v>625</v>
      </c>
      <c r="D13" s="390" t="s">
        <v>590</v>
      </c>
      <c r="E13" s="313">
        <v>5854237.2300000004</v>
      </c>
    </row>
    <row r="14" spans="2:5" x14ac:dyDescent="0.2">
      <c r="B14" s="391" t="s">
        <v>598</v>
      </c>
      <c r="C14" s="390" t="s">
        <v>621</v>
      </c>
      <c r="D14" s="390" t="s">
        <v>589</v>
      </c>
      <c r="E14" s="313">
        <v>6255104.9999999991</v>
      </c>
    </row>
    <row r="15" spans="2:5" x14ac:dyDescent="0.2">
      <c r="B15" s="391" t="s">
        <v>598</v>
      </c>
      <c r="C15" s="390" t="s">
        <v>620</v>
      </c>
      <c r="D15" s="390" t="s">
        <v>588</v>
      </c>
      <c r="E15" s="313">
        <v>4131812.2799999993</v>
      </c>
    </row>
    <row r="16" spans="2:5" x14ac:dyDescent="0.2">
      <c r="B16" s="391" t="s">
        <v>598</v>
      </c>
      <c r="C16" s="390" t="s">
        <v>620</v>
      </c>
      <c r="D16" s="390" t="s">
        <v>596</v>
      </c>
      <c r="E16" s="313">
        <v>3360699.59</v>
      </c>
    </row>
    <row r="17" spans="2:5" x14ac:dyDescent="0.2">
      <c r="B17" s="391" t="s">
        <v>598</v>
      </c>
      <c r="C17" s="390" t="s">
        <v>716</v>
      </c>
      <c r="D17" s="390" t="s">
        <v>710</v>
      </c>
      <c r="E17" s="313">
        <v>18581813.497798443</v>
      </c>
    </row>
    <row r="18" spans="2:5" x14ac:dyDescent="0.2">
      <c r="B18" s="391" t="s">
        <v>598</v>
      </c>
      <c r="C18" s="390" t="s">
        <v>723</v>
      </c>
      <c r="D18" s="390" t="s">
        <v>722</v>
      </c>
      <c r="E18" s="313">
        <v>10446618.460000001</v>
      </c>
    </row>
    <row r="19" spans="2:5" x14ac:dyDescent="0.2">
      <c r="B19" s="146"/>
      <c r="C19" s="146"/>
      <c r="D19" s="276"/>
      <c r="E19" s="313"/>
    </row>
    <row r="20" spans="2:5" x14ac:dyDescent="0.2">
      <c r="B20" s="146"/>
      <c r="C20" s="146"/>
      <c r="D20" s="276"/>
      <c r="E20" s="313"/>
    </row>
    <row r="21" spans="2:5" x14ac:dyDescent="0.2">
      <c r="B21" s="146"/>
      <c r="C21" s="146"/>
      <c r="D21" s="276"/>
      <c r="E21" s="313"/>
    </row>
    <row r="22" spans="2:5" x14ac:dyDescent="0.2">
      <c r="B22" s="146"/>
      <c r="C22" s="146"/>
      <c r="D22" s="276"/>
      <c r="E22" s="313"/>
    </row>
    <row r="23" spans="2:5" x14ac:dyDescent="0.2">
      <c r="B23" s="146"/>
      <c r="C23" s="146"/>
      <c r="D23" s="276"/>
      <c r="E23" s="313"/>
    </row>
    <row r="24" spans="2:5" x14ac:dyDescent="0.2">
      <c r="B24" s="146"/>
      <c r="C24" s="146"/>
      <c r="D24" s="276"/>
      <c r="E24" s="313"/>
    </row>
    <row r="25" spans="2:5" x14ac:dyDescent="0.2">
      <c r="B25" s="146"/>
      <c r="C25" s="146"/>
      <c r="D25" s="276"/>
      <c r="E25" s="313"/>
    </row>
    <row r="26" spans="2:5" x14ac:dyDescent="0.2">
      <c r="B26" s="146"/>
      <c r="C26" s="146"/>
      <c r="D26" s="276"/>
      <c r="E26" s="313"/>
    </row>
    <row r="27" spans="2:5" x14ac:dyDescent="0.2">
      <c r="B27" s="146"/>
      <c r="C27" s="146"/>
      <c r="D27" s="276"/>
      <c r="E27" s="313"/>
    </row>
    <row r="28" spans="2:5" x14ac:dyDescent="0.2">
      <c r="B28" s="146"/>
      <c r="C28" s="146"/>
      <c r="D28" s="276"/>
      <c r="E28" s="313"/>
    </row>
    <row r="29" spans="2:5" x14ac:dyDescent="0.2">
      <c r="B29" s="146"/>
      <c r="C29" s="146"/>
      <c r="D29" s="276"/>
      <c r="E29" s="313"/>
    </row>
    <row r="30" spans="2:5" x14ac:dyDescent="0.2">
      <c r="B30" s="146"/>
      <c r="C30" s="146"/>
      <c r="D30" s="276"/>
      <c r="E30" s="313"/>
    </row>
    <row r="31" spans="2:5" x14ac:dyDescent="0.2">
      <c r="B31" s="146"/>
      <c r="C31" s="146"/>
      <c r="D31" s="276"/>
      <c r="E31" s="313"/>
    </row>
    <row r="32" spans="2:5" x14ac:dyDescent="0.2">
      <c r="B32" s="146"/>
      <c r="C32" s="146"/>
      <c r="D32" s="276"/>
      <c r="E32" s="313"/>
    </row>
    <row r="33" spans="2:5" x14ac:dyDescent="0.2">
      <c r="B33" s="146"/>
      <c r="C33" s="146"/>
      <c r="D33" s="276"/>
      <c r="E33" s="313"/>
    </row>
    <row r="34" spans="2:5" x14ac:dyDescent="0.2">
      <c r="B34" s="146"/>
      <c r="C34" s="146"/>
      <c r="D34" s="276"/>
      <c r="E34" s="313"/>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
  <sheetViews>
    <sheetView zoomScaleNormal="100" workbookViewId="0"/>
  </sheetViews>
  <sheetFormatPr defaultColWidth="9" defaultRowHeight="12.75" x14ac:dyDescent="0.2"/>
  <cols>
    <col min="1" max="16384" width="9" style="363"/>
  </cols>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BJ111"/>
  <sheetViews>
    <sheetView zoomScale="80" zoomScaleNormal="80" workbookViewId="0"/>
  </sheetViews>
  <sheetFormatPr defaultColWidth="9.28515625" defaultRowHeight="12.75" x14ac:dyDescent="0.2"/>
  <cols>
    <col min="1" max="1" width="11.7109375" style="22" customWidth="1"/>
    <col min="2" max="2" width="24.7109375" style="22" customWidth="1"/>
    <col min="3" max="3" width="35.7109375" style="22" customWidth="1"/>
    <col min="4" max="4" width="18.28515625" style="22" customWidth="1"/>
    <col min="5" max="5" width="24.7109375" style="22" customWidth="1"/>
    <col min="6" max="11" width="9.28515625" style="22"/>
    <col min="12" max="12" width="13.28515625" style="22" customWidth="1"/>
    <col min="13" max="13" width="10" style="22" customWidth="1"/>
    <col min="14" max="15" width="9.28515625" style="22"/>
    <col min="16" max="16" width="10.5703125" style="22" customWidth="1"/>
    <col min="17" max="18" width="9.28515625" style="22"/>
    <col min="19" max="19" width="14" style="22" customWidth="1"/>
    <col min="20" max="20" width="10" style="22" customWidth="1"/>
    <col min="21" max="21" width="9.7109375" style="22" customWidth="1"/>
    <col min="22" max="22" width="9.28515625" style="22"/>
    <col min="23" max="23" width="10.42578125" style="22" customWidth="1"/>
    <col min="24" max="37" width="9.28515625" style="22"/>
    <col min="38" max="38" width="14" style="22" customWidth="1"/>
    <col min="39" max="16384" width="9.28515625" style="22"/>
  </cols>
  <sheetData>
    <row r="1" spans="2:62" ht="20.25" x14ac:dyDescent="0.3">
      <c r="B1" s="494" t="s">
        <v>200</v>
      </c>
      <c r="C1" s="494"/>
      <c r="D1" s="507"/>
      <c r="E1" s="205"/>
    </row>
    <row r="2" spans="2:62" ht="15" x14ac:dyDescent="0.25">
      <c r="B2" s="354" t="str">
        <f>Tradingname</f>
        <v>APT PARMELIA PTY LTD</v>
      </c>
      <c r="C2" s="355"/>
    </row>
    <row r="3" spans="2:62" ht="15" x14ac:dyDescent="0.25">
      <c r="B3" s="356" t="s">
        <v>239</v>
      </c>
      <c r="C3" s="357" t="str">
        <f>TEXT(Yearstart,"dd/mm/yyyy")&amp;" to "&amp;TEXT(Yearending,"dd/mm/yyyy")</f>
        <v>01/07/2022 to 30/06/2023</v>
      </c>
    </row>
    <row r="4" spans="2:62" x14ac:dyDescent="0.2">
      <c r="B4" s="29"/>
      <c r="C4" s="29"/>
    </row>
    <row r="5" spans="2:62" ht="15.75" x14ac:dyDescent="0.2">
      <c r="B5" s="484" t="s">
        <v>202</v>
      </c>
      <c r="C5" s="484"/>
      <c r="D5" s="484"/>
      <c r="E5" s="204"/>
    </row>
    <row r="7" spans="2:62" s="30" customFormat="1" ht="13.35" customHeight="1" x14ac:dyDescent="0.2">
      <c r="B7" s="514" t="s">
        <v>504</v>
      </c>
      <c r="C7" s="514" t="s">
        <v>32</v>
      </c>
      <c r="D7" s="223"/>
      <c r="E7" s="517" t="s">
        <v>503</v>
      </c>
      <c r="F7" s="520" t="s">
        <v>100</v>
      </c>
      <c r="G7" s="521"/>
      <c r="H7" s="521"/>
      <c r="I7" s="521"/>
      <c r="J7" s="521"/>
      <c r="K7" s="522"/>
      <c r="L7" s="526" t="s">
        <v>101</v>
      </c>
      <c r="M7" s="527"/>
      <c r="N7" s="527"/>
      <c r="O7" s="527"/>
      <c r="P7" s="527"/>
      <c r="Q7" s="527"/>
      <c r="R7" s="528"/>
      <c r="S7" s="508" t="s">
        <v>102</v>
      </c>
      <c r="T7" s="509"/>
      <c r="U7" s="509"/>
      <c r="V7" s="509"/>
      <c r="W7" s="509"/>
      <c r="X7" s="509"/>
      <c r="Y7" s="509"/>
      <c r="Z7" s="509"/>
      <c r="AA7" s="509"/>
      <c r="AB7" s="509"/>
      <c r="AC7" s="509"/>
      <c r="AD7" s="509"/>
      <c r="AE7" s="509"/>
      <c r="AF7" s="509"/>
      <c r="AG7" s="509"/>
      <c r="AH7" s="509"/>
      <c r="AI7" s="509"/>
      <c r="AJ7" s="509"/>
      <c r="AK7" s="510"/>
      <c r="AL7" s="511" t="s">
        <v>103</v>
      </c>
      <c r="AM7" s="512"/>
      <c r="AN7" s="512"/>
      <c r="AO7" s="512"/>
      <c r="AP7" s="512"/>
      <c r="AQ7" s="512"/>
      <c r="AR7" s="512"/>
      <c r="AS7" s="512"/>
      <c r="AT7" s="512"/>
      <c r="AU7" s="512"/>
      <c r="AV7" s="512"/>
      <c r="AW7" s="512"/>
      <c r="AX7" s="512"/>
      <c r="AY7" s="512"/>
      <c r="AZ7" s="512"/>
      <c r="BA7" s="512"/>
      <c r="BB7" s="512"/>
      <c r="BC7" s="512"/>
      <c r="BD7" s="512"/>
      <c r="BE7" s="512"/>
      <c r="BF7" s="512"/>
      <c r="BG7" s="512"/>
      <c r="BH7" s="512"/>
      <c r="BI7" s="512"/>
      <c r="BJ7" s="513"/>
    </row>
    <row r="8" spans="2:62" s="29" customFormat="1" ht="15" x14ac:dyDescent="0.2">
      <c r="B8" s="515"/>
      <c r="C8" s="515"/>
      <c r="D8" s="224"/>
      <c r="E8" s="518"/>
      <c r="F8" s="523"/>
      <c r="G8" s="524"/>
      <c r="H8" s="524"/>
      <c r="I8" s="524"/>
      <c r="J8" s="524"/>
      <c r="K8" s="525"/>
      <c r="L8" s="529"/>
      <c r="M8" s="530"/>
      <c r="N8" s="530"/>
      <c r="O8" s="530"/>
      <c r="P8" s="530"/>
      <c r="Q8" s="530"/>
      <c r="R8" s="530"/>
      <c r="S8" s="227"/>
      <c r="T8" s="509" t="s">
        <v>104</v>
      </c>
      <c r="U8" s="509"/>
      <c r="V8" s="509"/>
      <c r="W8" s="509"/>
      <c r="X8" s="509"/>
      <c r="Y8" s="510"/>
      <c r="Z8" s="535" t="s">
        <v>105</v>
      </c>
      <c r="AA8" s="535"/>
      <c r="AB8" s="535"/>
      <c r="AC8" s="535"/>
      <c r="AD8" s="535"/>
      <c r="AE8" s="536"/>
      <c r="AF8" s="534" t="s">
        <v>106</v>
      </c>
      <c r="AG8" s="535"/>
      <c r="AH8" s="535"/>
      <c r="AI8" s="535"/>
      <c r="AJ8" s="535"/>
      <c r="AK8" s="536"/>
      <c r="AL8" s="228"/>
      <c r="AM8" s="502" t="s">
        <v>107</v>
      </c>
      <c r="AN8" s="503"/>
      <c r="AO8" s="503"/>
      <c r="AP8" s="503"/>
      <c r="AQ8" s="503"/>
      <c r="AR8" s="504"/>
      <c r="AS8" s="502" t="s">
        <v>108</v>
      </c>
      <c r="AT8" s="503"/>
      <c r="AU8" s="503"/>
      <c r="AV8" s="503"/>
      <c r="AW8" s="503"/>
      <c r="AX8" s="504"/>
      <c r="AY8" s="502" t="s">
        <v>109</v>
      </c>
      <c r="AZ8" s="503"/>
      <c r="BA8" s="503"/>
      <c r="BB8" s="503"/>
      <c r="BC8" s="503"/>
      <c r="BD8" s="504"/>
      <c r="BE8" s="502" t="s">
        <v>110</v>
      </c>
      <c r="BF8" s="503"/>
      <c r="BG8" s="503"/>
      <c r="BH8" s="503"/>
      <c r="BI8" s="503"/>
      <c r="BJ8" s="504"/>
    </row>
    <row r="9" spans="2:62" s="29" customFormat="1" ht="36" x14ac:dyDescent="0.2">
      <c r="B9" s="515"/>
      <c r="C9" s="515"/>
      <c r="D9" s="224" t="s">
        <v>21</v>
      </c>
      <c r="E9" s="518"/>
      <c r="F9" s="506" t="s">
        <v>111</v>
      </c>
      <c r="G9" s="506"/>
      <c r="H9" s="506"/>
      <c r="I9" s="505" t="s">
        <v>112</v>
      </c>
      <c r="J9" s="505"/>
      <c r="K9" s="505"/>
      <c r="L9" s="226" t="s">
        <v>113</v>
      </c>
      <c r="M9" s="506" t="s">
        <v>91</v>
      </c>
      <c r="N9" s="506"/>
      <c r="O9" s="506"/>
      <c r="P9" s="505" t="s">
        <v>92</v>
      </c>
      <c r="Q9" s="505"/>
      <c r="R9" s="505"/>
      <c r="S9" s="226" t="s">
        <v>114</v>
      </c>
      <c r="T9" s="506" t="s">
        <v>91</v>
      </c>
      <c r="U9" s="506"/>
      <c r="V9" s="506"/>
      <c r="W9" s="505" t="s">
        <v>92</v>
      </c>
      <c r="X9" s="505"/>
      <c r="Y9" s="505"/>
      <c r="Z9" s="506" t="s">
        <v>91</v>
      </c>
      <c r="AA9" s="506"/>
      <c r="AB9" s="506"/>
      <c r="AC9" s="505" t="s">
        <v>92</v>
      </c>
      <c r="AD9" s="505"/>
      <c r="AE9" s="505"/>
      <c r="AF9" s="506" t="s">
        <v>91</v>
      </c>
      <c r="AG9" s="506"/>
      <c r="AH9" s="506"/>
      <c r="AI9" s="505" t="s">
        <v>92</v>
      </c>
      <c r="AJ9" s="505"/>
      <c r="AK9" s="505"/>
      <c r="AL9" s="226" t="s">
        <v>115</v>
      </c>
      <c r="AM9" s="506" t="s">
        <v>91</v>
      </c>
      <c r="AN9" s="506"/>
      <c r="AO9" s="506"/>
      <c r="AP9" s="505" t="s">
        <v>92</v>
      </c>
      <c r="AQ9" s="505"/>
      <c r="AR9" s="505"/>
      <c r="AS9" s="506" t="s">
        <v>91</v>
      </c>
      <c r="AT9" s="506"/>
      <c r="AU9" s="506"/>
      <c r="AV9" s="505" t="s">
        <v>92</v>
      </c>
      <c r="AW9" s="505"/>
      <c r="AX9" s="505"/>
      <c r="AY9" s="506" t="s">
        <v>91</v>
      </c>
      <c r="AZ9" s="506"/>
      <c r="BA9" s="506"/>
      <c r="BB9" s="505" t="s">
        <v>92</v>
      </c>
      <c r="BC9" s="505"/>
      <c r="BD9" s="505"/>
      <c r="BE9" s="506" t="s">
        <v>91</v>
      </c>
      <c r="BF9" s="506"/>
      <c r="BG9" s="506"/>
      <c r="BH9" s="505" t="s">
        <v>92</v>
      </c>
      <c r="BI9" s="505"/>
      <c r="BJ9" s="505"/>
    </row>
    <row r="10" spans="2:62" s="29" customFormat="1" ht="32.25" customHeight="1" x14ac:dyDescent="0.2">
      <c r="B10" s="516"/>
      <c r="C10" s="516"/>
      <c r="D10" s="225" t="s">
        <v>175</v>
      </c>
      <c r="E10" s="519"/>
      <c r="F10" s="324" t="s">
        <v>505</v>
      </c>
      <c r="G10" s="324" t="s">
        <v>506</v>
      </c>
      <c r="H10" s="324" t="s">
        <v>450</v>
      </c>
      <c r="I10" s="324" t="s">
        <v>505</v>
      </c>
      <c r="J10" s="324" t="s">
        <v>451</v>
      </c>
      <c r="K10" s="324" t="s">
        <v>450</v>
      </c>
      <c r="L10" s="343" t="s">
        <v>507</v>
      </c>
      <c r="M10" s="344" t="s">
        <v>448</v>
      </c>
      <c r="N10" s="344" t="s">
        <v>506</v>
      </c>
      <c r="O10" s="344" t="s">
        <v>450</v>
      </c>
      <c r="P10" s="344" t="s">
        <v>448</v>
      </c>
      <c r="Q10" s="344" t="s">
        <v>451</v>
      </c>
      <c r="R10" s="344" t="s">
        <v>450</v>
      </c>
      <c r="S10" s="345" t="s">
        <v>175</v>
      </c>
      <c r="T10" s="345" t="s">
        <v>448</v>
      </c>
      <c r="U10" s="345" t="s">
        <v>506</v>
      </c>
      <c r="V10" s="345" t="s">
        <v>450</v>
      </c>
      <c r="W10" s="345" t="s">
        <v>448</v>
      </c>
      <c r="X10" s="345" t="s">
        <v>176</v>
      </c>
      <c r="Y10" s="345" t="s">
        <v>450</v>
      </c>
      <c r="Z10" s="345" t="s">
        <v>505</v>
      </c>
      <c r="AA10" s="345" t="s">
        <v>506</v>
      </c>
      <c r="AB10" s="345" t="s">
        <v>450</v>
      </c>
      <c r="AC10" s="345" t="s">
        <v>505</v>
      </c>
      <c r="AD10" s="345" t="s">
        <v>176</v>
      </c>
      <c r="AE10" s="345" t="s">
        <v>450</v>
      </c>
      <c r="AF10" s="345" t="s">
        <v>448</v>
      </c>
      <c r="AG10" s="345" t="s">
        <v>506</v>
      </c>
      <c r="AH10" s="345" t="s">
        <v>450</v>
      </c>
      <c r="AI10" s="345" t="s">
        <v>448</v>
      </c>
      <c r="AJ10" s="345" t="s">
        <v>176</v>
      </c>
      <c r="AK10" s="345" t="s">
        <v>450</v>
      </c>
      <c r="AL10" s="346" t="s">
        <v>175</v>
      </c>
      <c r="AM10" s="346" t="s">
        <v>505</v>
      </c>
      <c r="AN10" s="346" t="s">
        <v>506</v>
      </c>
      <c r="AO10" s="346" t="s">
        <v>450</v>
      </c>
      <c r="AP10" s="346" t="s">
        <v>505</v>
      </c>
      <c r="AQ10" s="346" t="s">
        <v>451</v>
      </c>
      <c r="AR10" s="346" t="s">
        <v>450</v>
      </c>
      <c r="AS10" s="346" t="s">
        <v>448</v>
      </c>
      <c r="AT10" s="346" t="s">
        <v>506</v>
      </c>
      <c r="AU10" s="346" t="s">
        <v>450</v>
      </c>
      <c r="AV10" s="346" t="s">
        <v>448</v>
      </c>
      <c r="AW10" s="346" t="s">
        <v>451</v>
      </c>
      <c r="AX10" s="346" t="s">
        <v>450</v>
      </c>
      <c r="AY10" s="346" t="s">
        <v>448</v>
      </c>
      <c r="AZ10" s="346" t="s">
        <v>506</v>
      </c>
      <c r="BA10" s="346" t="s">
        <v>450</v>
      </c>
      <c r="BB10" s="346" t="s">
        <v>448</v>
      </c>
      <c r="BC10" s="346" t="s">
        <v>451</v>
      </c>
      <c r="BD10" s="346" t="s">
        <v>450</v>
      </c>
      <c r="BE10" s="346" t="s">
        <v>505</v>
      </c>
      <c r="BF10" s="346" t="s">
        <v>506</v>
      </c>
      <c r="BG10" s="346" t="s">
        <v>450</v>
      </c>
      <c r="BH10" s="346" t="s">
        <v>505</v>
      </c>
      <c r="BI10" s="346" t="s">
        <v>176</v>
      </c>
      <c r="BJ10" s="346" t="s">
        <v>450</v>
      </c>
    </row>
    <row r="11" spans="2:62" s="29" customFormat="1" ht="13.35" customHeight="1" x14ac:dyDescent="0.2">
      <c r="B11" s="231"/>
      <c r="C11" s="133" t="s">
        <v>33</v>
      </c>
      <c r="D11" s="132"/>
      <c r="E11" s="132"/>
      <c r="F11" s="531"/>
      <c r="G11" s="532"/>
      <c r="H11" s="532"/>
      <c r="I11" s="532"/>
      <c r="J11" s="532"/>
      <c r="K11" s="533"/>
      <c r="L11" s="347"/>
      <c r="M11" s="347"/>
      <c r="N11" s="347"/>
      <c r="O11" s="347"/>
      <c r="P11" s="347"/>
      <c r="Q11" s="347"/>
      <c r="R11" s="347"/>
      <c r="S11" s="348"/>
      <c r="T11" s="349"/>
      <c r="U11" s="348"/>
      <c r="V11" s="348"/>
      <c r="W11" s="348"/>
      <c r="X11" s="348"/>
      <c r="Y11" s="350"/>
      <c r="Z11" s="349"/>
      <c r="AA11" s="348"/>
      <c r="AB11" s="348"/>
      <c r="AC11" s="348"/>
      <c r="AD11" s="348"/>
      <c r="AE11" s="350"/>
      <c r="AF11" s="349"/>
      <c r="AG11" s="348"/>
      <c r="AH11" s="348"/>
      <c r="AI11" s="348"/>
      <c r="AJ11" s="348"/>
      <c r="AK11" s="350"/>
      <c r="AL11" s="351"/>
      <c r="AM11" s="352"/>
      <c r="AN11" s="351"/>
      <c r="AO11" s="351"/>
      <c r="AP11" s="351"/>
      <c r="AQ11" s="351"/>
      <c r="AR11" s="353"/>
      <c r="AS11" s="352"/>
      <c r="AT11" s="351"/>
      <c r="AU11" s="351"/>
      <c r="AV11" s="351"/>
      <c r="AW11" s="351"/>
      <c r="AX11" s="353"/>
      <c r="AY11" s="352"/>
      <c r="AZ11" s="351"/>
      <c r="BA11" s="351"/>
      <c r="BB11" s="351"/>
      <c r="BC11" s="351"/>
      <c r="BD11" s="353"/>
      <c r="BE11" s="352"/>
      <c r="BF11" s="351"/>
      <c r="BG11" s="351"/>
      <c r="BH11" s="351"/>
      <c r="BI11" s="351"/>
      <c r="BJ11" s="353"/>
    </row>
    <row r="12" spans="2:62" s="29" customFormat="1" ht="25.5" x14ac:dyDescent="0.2">
      <c r="B12" s="415" t="s">
        <v>685</v>
      </c>
      <c r="C12" s="155" t="s">
        <v>153</v>
      </c>
      <c r="D12" s="301">
        <f>L12+S12+AL12</f>
        <v>5227.2915300000004</v>
      </c>
      <c r="E12" s="229"/>
      <c r="F12" s="315"/>
      <c r="G12" s="315"/>
      <c r="H12" s="315"/>
      <c r="I12" s="315"/>
      <c r="J12" s="315"/>
      <c r="K12" s="315"/>
      <c r="L12" s="301">
        <f>M12+P12</f>
        <v>5227.2915300000004</v>
      </c>
      <c r="M12" s="312">
        <v>2039.6092100000001</v>
      </c>
      <c r="N12" s="312">
        <v>3951.95</v>
      </c>
      <c r="O12" s="318">
        <f>IFERROR(M12/N12,0)</f>
        <v>0.51610197750477615</v>
      </c>
      <c r="P12" s="312">
        <v>3187.6823199999999</v>
      </c>
      <c r="Q12" s="312">
        <v>12534.35246</v>
      </c>
      <c r="R12" s="318">
        <f>IFERROR(P12/Q12,0)</f>
        <v>0.25431567607282679</v>
      </c>
      <c r="S12" s="301">
        <f>T12+W12+Z12+AC12+AF12+AI12</f>
        <v>0</v>
      </c>
      <c r="T12" s="312"/>
      <c r="U12" s="312"/>
      <c r="V12" s="318">
        <f>IFERROR(T12/U12,0)</f>
        <v>0</v>
      </c>
      <c r="W12" s="312"/>
      <c r="X12" s="312"/>
      <c r="Y12" s="318">
        <f>IFERROR(W12/X12,0)</f>
        <v>0</v>
      </c>
      <c r="Z12" s="312"/>
      <c r="AA12" s="312"/>
      <c r="AB12" s="318">
        <f>IFERROR(Z12/AA12,0)</f>
        <v>0</v>
      </c>
      <c r="AC12" s="312"/>
      <c r="AD12" s="312"/>
      <c r="AE12" s="318">
        <f>IFERROR(AC12/AD12,0)</f>
        <v>0</v>
      </c>
      <c r="AF12" s="312"/>
      <c r="AG12" s="312"/>
      <c r="AH12" s="318">
        <f>IFERROR(AF12/AG12,0)</f>
        <v>0</v>
      </c>
      <c r="AI12" s="312"/>
      <c r="AJ12" s="312"/>
      <c r="AK12" s="318">
        <f>IFERROR(AI12/AJ12,0)</f>
        <v>0</v>
      </c>
      <c r="AL12" s="301">
        <f>AM12+AP12+AS12+AV12+AY12+BB12+BE12+BH12</f>
        <v>0</v>
      </c>
      <c r="AM12" s="312"/>
      <c r="AN12" s="312"/>
      <c r="AO12" s="318">
        <f>IFERROR(AM12/AN12,0)</f>
        <v>0</v>
      </c>
      <c r="AP12" s="312"/>
      <c r="AQ12" s="312"/>
      <c r="AR12" s="318">
        <f>IFERROR(AP12/AQ12,0)</f>
        <v>0</v>
      </c>
      <c r="AS12" s="312"/>
      <c r="AT12" s="312"/>
      <c r="AU12" s="318">
        <f>IFERROR(AS12/AT12,0)</f>
        <v>0</v>
      </c>
      <c r="AV12" s="312"/>
      <c r="AW12" s="312"/>
      <c r="AX12" s="318">
        <f>IFERROR(AV12/AW12,0)</f>
        <v>0</v>
      </c>
      <c r="AY12" s="312"/>
      <c r="AZ12" s="312"/>
      <c r="BA12" s="318">
        <f>IFERROR(AY12/AZ12,0)</f>
        <v>0</v>
      </c>
      <c r="BB12" s="312"/>
      <c r="BC12" s="312"/>
      <c r="BD12" s="318">
        <f>IFERROR(BB12/BC12,0)</f>
        <v>0</v>
      </c>
      <c r="BE12" s="312"/>
      <c r="BF12" s="312"/>
      <c r="BG12" s="318">
        <f>IFERROR(BE12/BF12,0)</f>
        <v>0</v>
      </c>
      <c r="BH12" s="312"/>
      <c r="BI12" s="312"/>
      <c r="BJ12" s="318">
        <f>IFERROR(BH12/BI12,0)</f>
        <v>0</v>
      </c>
    </row>
    <row r="13" spans="2:62" s="29" customFormat="1" ht="25.5" x14ac:dyDescent="0.2">
      <c r="B13" s="415" t="s">
        <v>685</v>
      </c>
      <c r="C13" s="155" t="s">
        <v>201</v>
      </c>
      <c r="D13" s="301">
        <f>L13+S13+AL13</f>
        <v>972.64310999999998</v>
      </c>
      <c r="E13" s="229"/>
      <c r="F13" s="315"/>
      <c r="G13" s="315"/>
      <c r="H13" s="315"/>
      <c r="I13" s="315"/>
      <c r="J13" s="315"/>
      <c r="K13" s="315"/>
      <c r="L13" s="301">
        <f>M13+P13</f>
        <v>972.64310999999998</v>
      </c>
      <c r="M13" s="312">
        <v>0</v>
      </c>
      <c r="N13" s="312">
        <v>0</v>
      </c>
      <c r="O13" s="318">
        <f>IFERROR(M13/N13,0)</f>
        <v>0</v>
      </c>
      <c r="P13" s="312">
        <v>972.64310999999998</v>
      </c>
      <c r="Q13" s="312">
        <v>1279.9970900000001</v>
      </c>
      <c r="R13" s="318">
        <f>IFERROR(P13/Q13,0)</f>
        <v>0.75987915722527144</v>
      </c>
      <c r="S13" s="301">
        <f>T13+W13+Z13+AC13+AF13+AI13</f>
        <v>0</v>
      </c>
      <c r="T13" s="312"/>
      <c r="U13" s="312"/>
      <c r="V13" s="318">
        <f>IFERROR(T13/U13,0)</f>
        <v>0</v>
      </c>
      <c r="W13" s="312"/>
      <c r="X13" s="312"/>
      <c r="Y13" s="318">
        <f>IFERROR(W13/X13,0)</f>
        <v>0</v>
      </c>
      <c r="Z13" s="312"/>
      <c r="AA13" s="312"/>
      <c r="AB13" s="318">
        <f>IFERROR(Z13/AA13,0)</f>
        <v>0</v>
      </c>
      <c r="AC13" s="312"/>
      <c r="AD13" s="312"/>
      <c r="AE13" s="318">
        <f>IFERROR(AC13/AD13,0)</f>
        <v>0</v>
      </c>
      <c r="AF13" s="312"/>
      <c r="AG13" s="312"/>
      <c r="AH13" s="318">
        <f>IFERROR(AF13/AG13,0)</f>
        <v>0</v>
      </c>
      <c r="AI13" s="312"/>
      <c r="AJ13" s="312"/>
      <c r="AK13" s="318">
        <f>IFERROR(AI13/AJ13,0)</f>
        <v>0</v>
      </c>
      <c r="AL13" s="301">
        <f>AM13+AP13+AS13+AV13+AY13+BB13+BE13+BH13</f>
        <v>0</v>
      </c>
      <c r="AM13" s="312"/>
      <c r="AN13" s="312"/>
      <c r="AO13" s="318">
        <f>IFERROR(AM13/AN13,0)</f>
        <v>0</v>
      </c>
      <c r="AP13" s="312"/>
      <c r="AQ13" s="312"/>
      <c r="AR13" s="318">
        <f>IFERROR(AP13/AQ13,0)</f>
        <v>0</v>
      </c>
      <c r="AS13" s="312"/>
      <c r="AT13" s="312"/>
      <c r="AU13" s="318">
        <f>IFERROR(AS13/AT13,0)</f>
        <v>0</v>
      </c>
      <c r="AV13" s="312"/>
      <c r="AW13" s="312"/>
      <c r="AX13" s="318">
        <f>IFERROR(AV13/AW13,0)</f>
        <v>0</v>
      </c>
      <c r="AY13" s="312"/>
      <c r="AZ13" s="312"/>
      <c r="BA13" s="318">
        <f>IFERROR(AY13/AZ13,0)</f>
        <v>0</v>
      </c>
      <c r="BB13" s="312"/>
      <c r="BC13" s="312"/>
      <c r="BD13" s="318">
        <f>IFERROR(BB13/BC13,0)</f>
        <v>0</v>
      </c>
      <c r="BE13" s="312"/>
      <c r="BF13" s="312"/>
      <c r="BG13" s="318">
        <f>IFERROR(BE13/BF13,0)</f>
        <v>0</v>
      </c>
      <c r="BH13" s="312"/>
      <c r="BI13" s="312"/>
      <c r="BJ13" s="318">
        <f>IFERROR(BH13/BI13,0)</f>
        <v>0</v>
      </c>
    </row>
    <row r="14" spans="2:62" s="29" customFormat="1" x14ac:dyDescent="0.2">
      <c r="B14" s="415" t="s">
        <v>685</v>
      </c>
      <c r="C14" s="155" t="s">
        <v>35</v>
      </c>
      <c r="D14" s="301">
        <f>L14+S14+AL14</f>
        <v>0</v>
      </c>
      <c r="E14" s="229"/>
      <c r="F14" s="315"/>
      <c r="G14" s="315"/>
      <c r="H14" s="315"/>
      <c r="I14" s="315"/>
      <c r="J14" s="315"/>
      <c r="K14" s="315"/>
      <c r="L14" s="301">
        <f>M14+P14</f>
        <v>0</v>
      </c>
      <c r="M14" s="312">
        <v>0</v>
      </c>
      <c r="N14" s="312">
        <v>0</v>
      </c>
      <c r="O14" s="318">
        <f>IFERROR(M14/N14,0)</f>
        <v>0</v>
      </c>
      <c r="P14" s="312">
        <v>0</v>
      </c>
      <c r="Q14" s="312">
        <v>0</v>
      </c>
      <c r="R14" s="318">
        <f>IFERROR(P14/Q14,0)</f>
        <v>0</v>
      </c>
      <c r="S14" s="301">
        <f>T14+W14+Z14+AC14+AF14+AI14</f>
        <v>0</v>
      </c>
      <c r="T14" s="312"/>
      <c r="U14" s="312"/>
      <c r="V14" s="318">
        <f>IFERROR(T14/U14,0)</f>
        <v>0</v>
      </c>
      <c r="W14" s="312"/>
      <c r="X14" s="312"/>
      <c r="Y14" s="318">
        <f>IFERROR(W14/X14,0)</f>
        <v>0</v>
      </c>
      <c r="Z14" s="312"/>
      <c r="AA14" s="312"/>
      <c r="AB14" s="318">
        <f>IFERROR(Z14/AA14,0)</f>
        <v>0</v>
      </c>
      <c r="AC14" s="312"/>
      <c r="AD14" s="312"/>
      <c r="AE14" s="318">
        <f>IFERROR(AC14/AD14,0)</f>
        <v>0</v>
      </c>
      <c r="AF14" s="312"/>
      <c r="AG14" s="312"/>
      <c r="AH14" s="318">
        <f>IFERROR(AF14/AG14,0)</f>
        <v>0</v>
      </c>
      <c r="AI14" s="312"/>
      <c r="AJ14" s="312"/>
      <c r="AK14" s="318">
        <f>IFERROR(AI14/AJ14,0)</f>
        <v>0</v>
      </c>
      <c r="AL14" s="301">
        <f>AM14+AP14+AS14+AV14+AY14+BB14+BE14+BH14</f>
        <v>0</v>
      </c>
      <c r="AM14" s="312"/>
      <c r="AN14" s="312"/>
      <c r="AO14" s="318">
        <f>IFERROR(AM14/AN14,0)</f>
        <v>0</v>
      </c>
      <c r="AP14" s="312"/>
      <c r="AQ14" s="312"/>
      <c r="AR14" s="318">
        <f>IFERROR(AP14/AQ14,0)</f>
        <v>0</v>
      </c>
      <c r="AS14" s="312"/>
      <c r="AT14" s="312"/>
      <c r="AU14" s="318">
        <f>IFERROR(AS14/AT14,0)</f>
        <v>0</v>
      </c>
      <c r="AV14" s="312"/>
      <c r="AW14" s="312"/>
      <c r="AX14" s="318">
        <f>IFERROR(AV14/AW14,0)</f>
        <v>0</v>
      </c>
      <c r="AY14" s="312"/>
      <c r="AZ14" s="312"/>
      <c r="BA14" s="318">
        <f>IFERROR(AY14/AZ14,0)</f>
        <v>0</v>
      </c>
      <c r="BB14" s="312"/>
      <c r="BC14" s="312"/>
      <c r="BD14" s="318">
        <f>IFERROR(BB14/BC14,0)</f>
        <v>0</v>
      </c>
      <c r="BE14" s="312"/>
      <c r="BF14" s="312"/>
      <c r="BG14" s="318">
        <f>IFERROR(BE14/BF14,0)</f>
        <v>0</v>
      </c>
      <c r="BH14" s="312"/>
      <c r="BI14" s="312"/>
      <c r="BJ14" s="318">
        <f>IFERROR(BH14/BI14,0)</f>
        <v>0</v>
      </c>
    </row>
    <row r="15" spans="2:62" s="29" customFormat="1" x14ac:dyDescent="0.2">
      <c r="B15" s="415"/>
      <c r="C15" s="133" t="s">
        <v>228</v>
      </c>
      <c r="D15" s="314"/>
      <c r="E15" s="230"/>
      <c r="F15" s="314"/>
      <c r="G15" s="314"/>
      <c r="H15" s="314"/>
      <c r="I15" s="314"/>
      <c r="J15" s="314"/>
      <c r="K15" s="316"/>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7"/>
    </row>
    <row r="16" spans="2:62" s="29" customFormat="1" ht="25.5" x14ac:dyDescent="0.2">
      <c r="B16" s="415" t="s">
        <v>686</v>
      </c>
      <c r="C16" s="155" t="s">
        <v>226</v>
      </c>
      <c r="D16" s="301">
        <f>F16+I16</f>
        <v>0</v>
      </c>
      <c r="E16" s="229"/>
      <c r="F16" s="282">
        <v>0</v>
      </c>
      <c r="G16" s="282">
        <v>0</v>
      </c>
      <c r="H16" s="318">
        <f>IFERROR(F16/G16,0)</f>
        <v>0</v>
      </c>
      <c r="I16" s="282">
        <v>0</v>
      </c>
      <c r="J16" s="282">
        <v>0</v>
      </c>
      <c r="K16" s="318">
        <f>IFERROR(I16/J16,0)</f>
        <v>0</v>
      </c>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7"/>
    </row>
    <row r="17" spans="2:62" s="29" customFormat="1" x14ac:dyDescent="0.2">
      <c r="B17" s="415"/>
      <c r="C17" s="133" t="s">
        <v>36</v>
      </c>
      <c r="D17" s="314"/>
      <c r="E17" s="230"/>
      <c r="F17" s="314"/>
      <c r="G17" s="314"/>
      <c r="H17" s="314"/>
      <c r="I17" s="314"/>
      <c r="J17" s="314"/>
      <c r="K17" s="316"/>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7"/>
    </row>
    <row r="18" spans="2:62" s="29" customFormat="1" x14ac:dyDescent="0.2">
      <c r="B18" s="415" t="s">
        <v>687</v>
      </c>
      <c r="C18" s="155" t="s">
        <v>227</v>
      </c>
      <c r="D18" s="301">
        <f>F18+I18</f>
        <v>0</v>
      </c>
      <c r="E18" s="229"/>
      <c r="F18" s="282">
        <v>0</v>
      </c>
      <c r="G18" s="282">
        <v>0</v>
      </c>
      <c r="H18" s="318">
        <f>IFERROR(F18/G18,0)</f>
        <v>0</v>
      </c>
      <c r="I18" s="282">
        <v>0</v>
      </c>
      <c r="J18" s="282">
        <v>0</v>
      </c>
      <c r="K18" s="318">
        <f>IFERROR(I18/J18,0)</f>
        <v>0</v>
      </c>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7"/>
    </row>
    <row r="19" spans="2:62" s="29" customFormat="1" x14ac:dyDescent="0.2">
      <c r="B19" s="416">
        <v>4.7</v>
      </c>
      <c r="C19" s="233" t="s">
        <v>90</v>
      </c>
      <c r="D19" s="301">
        <f>F19+I19</f>
        <v>6.1095100000000002</v>
      </c>
      <c r="E19" s="229"/>
      <c r="F19" s="282">
        <v>0</v>
      </c>
      <c r="G19" s="315"/>
      <c r="H19" s="315"/>
      <c r="I19" s="312">
        <v>6.1095100000000002</v>
      </c>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7"/>
    </row>
    <row r="20" spans="2:62" s="29" customFormat="1" x14ac:dyDescent="0.2">
      <c r="B20" s="231"/>
      <c r="C20" s="232" t="s">
        <v>24</v>
      </c>
      <c r="D20" s="306">
        <f>SUM(D12:D19)</f>
        <v>6206.0441500000006</v>
      </c>
      <c r="E20" s="229"/>
      <c r="F20" s="306">
        <f>SUM(F12:F19)</f>
        <v>0</v>
      </c>
      <c r="G20" s="306">
        <f>SUM(G12:G19)</f>
        <v>0</v>
      </c>
      <c r="H20" s="306"/>
      <c r="I20" s="306">
        <f>SUM(I12:I19)</f>
        <v>6.1095100000000002</v>
      </c>
      <c r="J20" s="306">
        <f>SUM(J12:J19)</f>
        <v>0</v>
      </c>
      <c r="K20" s="306"/>
      <c r="L20" s="306">
        <f>SUM(L12:L19)</f>
        <v>6199.9346400000004</v>
      </c>
      <c r="M20" s="306">
        <f>SUM(M12:M19)</f>
        <v>2039.6092100000001</v>
      </c>
      <c r="N20" s="306">
        <f>SUM(N12:N19)</f>
        <v>3951.95</v>
      </c>
      <c r="O20" s="306"/>
      <c r="P20" s="306">
        <f>SUM(P12:P19)</f>
        <v>4160.3254299999999</v>
      </c>
      <c r="Q20" s="306">
        <f>SUM(Q12:Q19)</f>
        <v>13814.349550000001</v>
      </c>
      <c r="R20" s="306"/>
      <c r="S20" s="306">
        <f>SUM(S12:S19)</f>
        <v>0</v>
      </c>
      <c r="T20" s="306">
        <f>SUM(T12:T19)</f>
        <v>0</v>
      </c>
      <c r="U20" s="306">
        <f>SUM(U12:U19)</f>
        <v>0</v>
      </c>
      <c r="V20" s="306"/>
      <c r="W20" s="306">
        <f>SUM(W12:W19)</f>
        <v>0</v>
      </c>
      <c r="X20" s="306">
        <f>SUM(X12:X19)</f>
        <v>0</v>
      </c>
      <c r="Y20" s="306"/>
      <c r="Z20" s="306">
        <f>SUM(Z12:Z19)</f>
        <v>0</v>
      </c>
      <c r="AA20" s="306">
        <f>SUM(AA12:AA19)</f>
        <v>0</v>
      </c>
      <c r="AB20" s="306"/>
      <c r="AC20" s="306">
        <f>SUM(AC12:AC19)</f>
        <v>0</v>
      </c>
      <c r="AD20" s="306">
        <f>SUM(AD12:AD19)</f>
        <v>0</v>
      </c>
      <c r="AE20" s="306"/>
      <c r="AF20" s="306">
        <f>SUM(AF12:AF19)</f>
        <v>0</v>
      </c>
      <c r="AG20" s="306">
        <f>SUM(AG12:AG19)</f>
        <v>0</v>
      </c>
      <c r="AH20" s="306"/>
      <c r="AI20" s="306">
        <f>SUM(AI12:AI19)</f>
        <v>0</v>
      </c>
      <c r="AJ20" s="306">
        <f>SUM(AJ12:AJ19)</f>
        <v>0</v>
      </c>
      <c r="AK20" s="306"/>
      <c r="AL20" s="306">
        <f>SUM(AL12:AL19)</f>
        <v>0</v>
      </c>
      <c r="AM20" s="306">
        <f>SUM(AM12:AM19)</f>
        <v>0</v>
      </c>
      <c r="AN20" s="306">
        <f>SUM(AN12:AN19)</f>
        <v>0</v>
      </c>
      <c r="AO20" s="306"/>
      <c r="AP20" s="306">
        <f>SUM(AP12:AP19)</f>
        <v>0</v>
      </c>
      <c r="AQ20" s="306">
        <f>SUM(AQ12:AQ19)</f>
        <v>0</v>
      </c>
      <c r="AR20" s="306"/>
      <c r="AS20" s="306">
        <f>SUM(AS12:AS19)</f>
        <v>0</v>
      </c>
      <c r="AT20" s="306">
        <f>SUM(AT12:AT19)</f>
        <v>0</v>
      </c>
      <c r="AU20" s="306"/>
      <c r="AV20" s="306">
        <f>SUM(AV12:AV19)</f>
        <v>0</v>
      </c>
      <c r="AW20" s="306">
        <f>SUM(AW12:AW19)</f>
        <v>0</v>
      </c>
      <c r="AX20" s="306"/>
      <c r="AY20" s="306">
        <f>SUM(AY12:AY19)</f>
        <v>0</v>
      </c>
      <c r="AZ20" s="306">
        <f>SUM(AZ12:AZ19)</f>
        <v>0</v>
      </c>
      <c r="BA20" s="306"/>
      <c r="BB20" s="306">
        <f>SUM(BB12:BB19)</f>
        <v>0</v>
      </c>
      <c r="BC20" s="306">
        <f>SUM(BC12:BC19)</f>
        <v>0</v>
      </c>
      <c r="BD20" s="306"/>
      <c r="BE20" s="306">
        <f>SUM(BE12:BE19)</f>
        <v>0</v>
      </c>
      <c r="BF20" s="306">
        <f>SUM(BF12:BF19)</f>
        <v>0</v>
      </c>
      <c r="BG20" s="306"/>
      <c r="BH20" s="306">
        <f>SUM(BH12:BH19)</f>
        <v>0</v>
      </c>
      <c r="BI20" s="306">
        <f>SUM(BI12:BI19)</f>
        <v>0</v>
      </c>
      <c r="BJ20" s="306"/>
    </row>
    <row r="21" spans="2:62" x14ac:dyDescent="0.2">
      <c r="B21" s="29"/>
      <c r="C21" s="29"/>
      <c r="D21" s="29"/>
      <c r="E21" s="29"/>
    </row>
    <row r="22" spans="2:62" x14ac:dyDescent="0.2">
      <c r="B22" s="358" t="s">
        <v>508</v>
      </c>
      <c r="C22" s="29"/>
      <c r="D22" s="29"/>
      <c r="E22" s="29"/>
    </row>
    <row r="23" spans="2:62" x14ac:dyDescent="0.2">
      <c r="B23" s="29"/>
      <c r="C23" s="29"/>
      <c r="D23" s="29"/>
      <c r="E23" s="29"/>
    </row>
    <row r="24" spans="2:62" x14ac:dyDescent="0.2">
      <c r="B24" s="29"/>
      <c r="C24" s="29"/>
      <c r="D24" s="29"/>
      <c r="E24" s="29"/>
    </row>
    <row r="25" spans="2:62" x14ac:dyDescent="0.2">
      <c r="B25" s="29"/>
      <c r="C25" s="29"/>
      <c r="D25" s="29"/>
      <c r="E25" s="29"/>
    </row>
    <row r="26" spans="2:62" x14ac:dyDescent="0.2">
      <c r="B26" s="29"/>
      <c r="C26" s="29"/>
      <c r="D26" s="29"/>
      <c r="E26" s="29"/>
    </row>
    <row r="27" spans="2:62" x14ac:dyDescent="0.2">
      <c r="B27" s="29"/>
      <c r="C27" s="29"/>
      <c r="D27" s="29"/>
      <c r="E27" s="29"/>
    </row>
    <row r="28" spans="2:62" x14ac:dyDescent="0.2">
      <c r="B28" s="29"/>
      <c r="C28" s="29"/>
      <c r="D28" s="29"/>
      <c r="E28" s="29"/>
    </row>
    <row r="29" spans="2:62" x14ac:dyDescent="0.2">
      <c r="B29" s="29"/>
      <c r="C29" s="29"/>
      <c r="D29" s="29"/>
      <c r="E29" s="29"/>
    </row>
    <row r="30" spans="2:62" x14ac:dyDescent="0.2">
      <c r="B30" s="29"/>
      <c r="C30" s="29"/>
      <c r="D30" s="29"/>
      <c r="E30" s="29"/>
    </row>
    <row r="31" spans="2:62" x14ac:dyDescent="0.2">
      <c r="B31" s="29"/>
      <c r="C31" s="29"/>
      <c r="D31" s="29"/>
      <c r="E31" s="29"/>
    </row>
    <row r="32" spans="2:62" ht="15" x14ac:dyDescent="0.2">
      <c r="B32" s="31"/>
      <c r="C32" s="29"/>
      <c r="D32" s="29"/>
      <c r="E32" s="29"/>
    </row>
    <row r="33" spans="2:5" ht="15" x14ac:dyDescent="0.2">
      <c r="B33" s="31"/>
      <c r="C33" s="31"/>
      <c r="D33" s="31"/>
      <c r="E33" s="31"/>
    </row>
    <row r="34" spans="2:5" ht="15" x14ac:dyDescent="0.2">
      <c r="B34" s="31"/>
      <c r="C34" s="31"/>
      <c r="D34" s="31"/>
      <c r="E34" s="31"/>
    </row>
    <row r="35" spans="2:5" ht="15" x14ac:dyDescent="0.2">
      <c r="B35" s="31"/>
      <c r="C35" s="31"/>
      <c r="D35" s="31"/>
      <c r="E35" s="31"/>
    </row>
    <row r="36" spans="2:5" ht="15" x14ac:dyDescent="0.2">
      <c r="B36" s="31"/>
      <c r="C36" s="31"/>
      <c r="D36" s="31"/>
      <c r="E36" s="31"/>
    </row>
    <row r="37" spans="2:5" ht="15" x14ac:dyDescent="0.2">
      <c r="B37" s="31"/>
      <c r="C37" s="31"/>
      <c r="D37" s="31"/>
      <c r="E37" s="31"/>
    </row>
    <row r="38" spans="2:5" ht="15" x14ac:dyDescent="0.2">
      <c r="B38" s="31"/>
      <c r="C38" s="31"/>
      <c r="D38" s="31"/>
      <c r="E38" s="31"/>
    </row>
    <row r="39" spans="2:5" ht="15" x14ac:dyDescent="0.2">
      <c r="B39" s="31"/>
      <c r="C39" s="31"/>
      <c r="D39" s="31"/>
      <c r="E39" s="31"/>
    </row>
    <row r="40" spans="2:5" ht="15" x14ac:dyDescent="0.2">
      <c r="B40" s="31"/>
      <c r="C40" s="31"/>
      <c r="D40" s="31"/>
      <c r="E40" s="31"/>
    </row>
    <row r="41" spans="2:5" ht="15" x14ac:dyDescent="0.2">
      <c r="B41" s="31"/>
      <c r="C41" s="31"/>
      <c r="D41" s="31"/>
      <c r="E41" s="31"/>
    </row>
    <row r="42" spans="2:5" ht="15" x14ac:dyDescent="0.2">
      <c r="B42" s="31"/>
      <c r="C42" s="31"/>
      <c r="D42" s="31"/>
      <c r="E42" s="31"/>
    </row>
    <row r="43" spans="2:5" ht="15" x14ac:dyDescent="0.2">
      <c r="B43" s="31"/>
      <c r="C43" s="31"/>
      <c r="D43" s="31"/>
      <c r="E43" s="31"/>
    </row>
    <row r="44" spans="2:5" ht="15" x14ac:dyDescent="0.2">
      <c r="B44" s="31"/>
      <c r="C44" s="31"/>
      <c r="D44" s="31"/>
      <c r="E44" s="31"/>
    </row>
    <row r="45" spans="2:5" ht="15" x14ac:dyDescent="0.2">
      <c r="B45" s="31"/>
      <c r="C45" s="31"/>
      <c r="D45" s="31"/>
      <c r="E45" s="31"/>
    </row>
    <row r="46" spans="2:5" ht="15" x14ac:dyDescent="0.2">
      <c r="B46" s="31"/>
      <c r="C46" s="31"/>
      <c r="D46" s="31"/>
      <c r="E46" s="31"/>
    </row>
    <row r="47" spans="2:5" ht="15" x14ac:dyDescent="0.2">
      <c r="B47" s="31"/>
      <c r="C47" s="31"/>
      <c r="D47" s="31"/>
      <c r="E47" s="31"/>
    </row>
    <row r="48" spans="2:5" ht="15" x14ac:dyDescent="0.2">
      <c r="B48" s="31"/>
      <c r="C48" s="31"/>
      <c r="D48" s="31"/>
      <c r="E48" s="31"/>
    </row>
    <row r="49" spans="2:5" ht="15" x14ac:dyDescent="0.2">
      <c r="B49" s="31"/>
      <c r="C49" s="31"/>
      <c r="D49" s="31"/>
      <c r="E49" s="31"/>
    </row>
    <row r="50" spans="2:5" ht="15" x14ac:dyDescent="0.2">
      <c r="B50" s="31"/>
      <c r="C50" s="31"/>
      <c r="D50" s="31"/>
      <c r="E50" s="31"/>
    </row>
    <row r="51" spans="2:5" ht="15" x14ac:dyDescent="0.2">
      <c r="B51" s="31"/>
      <c r="C51" s="31"/>
      <c r="D51" s="31"/>
      <c r="E51" s="31"/>
    </row>
    <row r="52" spans="2:5" ht="15" x14ac:dyDescent="0.2">
      <c r="B52" s="31"/>
      <c r="C52" s="31"/>
      <c r="D52" s="31"/>
      <c r="E52" s="31"/>
    </row>
    <row r="53" spans="2:5" ht="15" x14ac:dyDescent="0.2">
      <c r="B53" s="31"/>
      <c r="C53" s="31"/>
      <c r="D53" s="31"/>
      <c r="E53" s="31"/>
    </row>
    <row r="54" spans="2:5" ht="15" x14ac:dyDescent="0.2">
      <c r="B54" s="31"/>
      <c r="C54" s="31"/>
      <c r="D54" s="31"/>
      <c r="E54" s="31"/>
    </row>
    <row r="55" spans="2:5" ht="15" x14ac:dyDescent="0.2">
      <c r="B55" s="31"/>
      <c r="C55" s="31"/>
      <c r="D55" s="31"/>
      <c r="E55" s="31"/>
    </row>
    <row r="56" spans="2:5" ht="15" x14ac:dyDescent="0.2">
      <c r="B56" s="31"/>
      <c r="C56" s="31"/>
      <c r="D56" s="31"/>
      <c r="E56" s="31"/>
    </row>
    <row r="57" spans="2:5" ht="15" x14ac:dyDescent="0.2">
      <c r="B57" s="31"/>
      <c r="C57" s="31"/>
      <c r="D57" s="31"/>
      <c r="E57" s="31"/>
    </row>
    <row r="58" spans="2:5" ht="15" x14ac:dyDescent="0.2">
      <c r="B58" s="31"/>
      <c r="C58" s="31"/>
      <c r="D58" s="31"/>
      <c r="E58" s="31"/>
    </row>
    <row r="59" spans="2:5" ht="15" x14ac:dyDescent="0.2">
      <c r="B59" s="31"/>
      <c r="C59" s="31"/>
      <c r="D59" s="31"/>
      <c r="E59" s="31"/>
    </row>
    <row r="60" spans="2:5" ht="15" x14ac:dyDescent="0.2">
      <c r="B60" s="31"/>
      <c r="C60" s="31"/>
      <c r="D60" s="31"/>
      <c r="E60" s="31"/>
    </row>
    <row r="61" spans="2:5" ht="15" x14ac:dyDescent="0.2">
      <c r="B61" s="31"/>
      <c r="C61" s="31"/>
      <c r="D61" s="31"/>
      <c r="E61" s="31"/>
    </row>
    <row r="62" spans="2:5" ht="15" x14ac:dyDescent="0.2">
      <c r="B62" s="31"/>
      <c r="C62" s="31"/>
      <c r="D62" s="31"/>
      <c r="E62" s="31"/>
    </row>
    <row r="63" spans="2:5" ht="15" x14ac:dyDescent="0.2">
      <c r="B63" s="31"/>
      <c r="C63" s="31"/>
      <c r="D63" s="31"/>
      <c r="E63" s="31"/>
    </row>
    <row r="64" spans="2:5" ht="15" x14ac:dyDescent="0.2">
      <c r="B64" s="31"/>
      <c r="C64" s="31"/>
      <c r="D64" s="31"/>
      <c r="E64" s="31"/>
    </row>
    <row r="65" spans="2:5" ht="15" x14ac:dyDescent="0.2">
      <c r="B65" s="31"/>
      <c r="C65" s="31"/>
      <c r="D65" s="31"/>
      <c r="E65" s="31"/>
    </row>
    <row r="66" spans="2:5" ht="15" x14ac:dyDescent="0.2">
      <c r="B66" s="31"/>
      <c r="C66" s="31"/>
      <c r="D66" s="31"/>
      <c r="E66" s="31"/>
    </row>
    <row r="67" spans="2:5" ht="15" x14ac:dyDescent="0.2">
      <c r="B67" s="31"/>
      <c r="C67" s="31"/>
      <c r="D67" s="31"/>
      <c r="E67" s="31"/>
    </row>
    <row r="68" spans="2:5" ht="15" x14ac:dyDescent="0.2">
      <c r="B68" s="31"/>
      <c r="C68" s="31"/>
      <c r="D68" s="31"/>
      <c r="E68" s="31"/>
    </row>
    <row r="69" spans="2:5" ht="15" x14ac:dyDescent="0.2">
      <c r="B69" s="31"/>
      <c r="C69" s="31"/>
      <c r="D69" s="31"/>
      <c r="E69" s="31"/>
    </row>
    <row r="70" spans="2:5" ht="15" x14ac:dyDescent="0.2">
      <c r="B70" s="31"/>
      <c r="C70" s="31"/>
      <c r="D70" s="31"/>
      <c r="E70" s="31"/>
    </row>
    <row r="71" spans="2:5" ht="15" x14ac:dyDescent="0.2">
      <c r="B71" s="31"/>
      <c r="C71" s="31"/>
      <c r="D71" s="31"/>
      <c r="E71" s="31"/>
    </row>
    <row r="72" spans="2:5" ht="15" x14ac:dyDescent="0.2">
      <c r="B72" s="31"/>
      <c r="C72" s="31"/>
      <c r="D72" s="31"/>
      <c r="E72" s="31"/>
    </row>
    <row r="73" spans="2:5" ht="15" x14ac:dyDescent="0.2">
      <c r="B73" s="31"/>
      <c r="C73" s="31"/>
      <c r="D73" s="31"/>
      <c r="E73" s="31"/>
    </row>
    <row r="74" spans="2:5" ht="15" x14ac:dyDescent="0.2">
      <c r="B74" s="31"/>
      <c r="C74" s="31"/>
      <c r="D74" s="31"/>
      <c r="E74" s="31"/>
    </row>
    <row r="75" spans="2:5" ht="15" x14ac:dyDescent="0.2">
      <c r="B75" s="31"/>
      <c r="C75" s="31"/>
      <c r="D75" s="31"/>
      <c r="E75" s="31"/>
    </row>
    <row r="76" spans="2:5" ht="15" x14ac:dyDescent="0.2">
      <c r="B76" s="31"/>
      <c r="C76" s="31"/>
      <c r="D76" s="31"/>
      <c r="E76" s="31"/>
    </row>
    <row r="77" spans="2:5" ht="15" x14ac:dyDescent="0.2">
      <c r="B77" s="31"/>
      <c r="C77" s="31"/>
      <c r="D77" s="31"/>
      <c r="E77" s="31"/>
    </row>
    <row r="78" spans="2:5" ht="15" x14ac:dyDescent="0.2">
      <c r="B78" s="31"/>
      <c r="C78" s="31"/>
      <c r="D78" s="31"/>
      <c r="E78" s="31"/>
    </row>
    <row r="79" spans="2:5" ht="15" x14ac:dyDescent="0.2">
      <c r="B79" s="31"/>
      <c r="C79" s="31"/>
      <c r="D79" s="31"/>
      <c r="E79" s="31"/>
    </row>
    <row r="80" spans="2:5" ht="15" x14ac:dyDescent="0.2">
      <c r="B80" s="31"/>
      <c r="C80" s="31"/>
      <c r="D80" s="31"/>
      <c r="E80" s="31"/>
    </row>
    <row r="81" spans="2:5" ht="15" x14ac:dyDescent="0.2">
      <c r="B81" s="31"/>
      <c r="C81" s="31"/>
      <c r="D81" s="31"/>
      <c r="E81" s="31"/>
    </row>
    <row r="82" spans="2:5" ht="15" x14ac:dyDescent="0.2">
      <c r="B82" s="31"/>
      <c r="C82" s="31"/>
      <c r="D82" s="31"/>
      <c r="E82" s="31"/>
    </row>
    <row r="83" spans="2:5" ht="15" x14ac:dyDescent="0.2">
      <c r="B83" s="31"/>
      <c r="C83" s="31"/>
      <c r="D83" s="31"/>
      <c r="E83" s="31"/>
    </row>
    <row r="84" spans="2:5" ht="15" x14ac:dyDescent="0.2">
      <c r="B84" s="31"/>
      <c r="C84" s="31"/>
      <c r="D84" s="31"/>
      <c r="E84" s="31"/>
    </row>
    <row r="85" spans="2:5" ht="15" x14ac:dyDescent="0.2">
      <c r="B85" s="31"/>
      <c r="C85" s="31"/>
      <c r="D85" s="31"/>
      <c r="E85" s="31"/>
    </row>
    <row r="86" spans="2:5" ht="15" x14ac:dyDescent="0.2">
      <c r="B86" s="31"/>
      <c r="C86" s="31"/>
      <c r="D86" s="31"/>
      <c r="E86" s="31"/>
    </row>
    <row r="87" spans="2:5" ht="15" x14ac:dyDescent="0.2">
      <c r="B87" s="31"/>
      <c r="C87" s="31"/>
      <c r="D87" s="31"/>
      <c r="E87" s="31"/>
    </row>
    <row r="88" spans="2:5" ht="15" x14ac:dyDescent="0.2">
      <c r="B88" s="31"/>
      <c r="C88" s="31"/>
      <c r="D88" s="31"/>
      <c r="E88" s="31"/>
    </row>
    <row r="89" spans="2:5" ht="15" x14ac:dyDescent="0.2">
      <c r="B89" s="31"/>
      <c r="C89" s="31"/>
      <c r="D89" s="31"/>
      <c r="E89" s="31"/>
    </row>
    <row r="90" spans="2:5" ht="15" x14ac:dyDescent="0.2">
      <c r="B90" s="31"/>
      <c r="C90" s="31"/>
      <c r="D90" s="31"/>
      <c r="E90" s="31"/>
    </row>
    <row r="91" spans="2:5" ht="15" x14ac:dyDescent="0.2">
      <c r="B91" s="31"/>
      <c r="C91" s="31"/>
      <c r="D91" s="31"/>
      <c r="E91" s="31"/>
    </row>
    <row r="92" spans="2:5" ht="15" x14ac:dyDescent="0.2">
      <c r="B92" s="31"/>
      <c r="C92" s="31"/>
      <c r="D92" s="31"/>
      <c r="E92" s="31"/>
    </row>
    <row r="93" spans="2:5" ht="15" x14ac:dyDescent="0.2">
      <c r="B93" s="31"/>
      <c r="C93" s="31"/>
      <c r="D93" s="31"/>
      <c r="E93" s="31"/>
    </row>
    <row r="94" spans="2:5" ht="15" x14ac:dyDescent="0.2">
      <c r="B94" s="31"/>
      <c r="C94" s="31"/>
      <c r="D94" s="31"/>
      <c r="E94" s="31"/>
    </row>
    <row r="95" spans="2:5" ht="15" x14ac:dyDescent="0.2">
      <c r="B95" s="31"/>
      <c r="C95" s="31"/>
      <c r="D95" s="31"/>
      <c r="E95" s="31"/>
    </row>
    <row r="96" spans="2:5" ht="15" x14ac:dyDescent="0.2">
      <c r="B96" s="31"/>
      <c r="C96" s="31"/>
      <c r="D96" s="31"/>
      <c r="E96" s="31"/>
    </row>
    <row r="97" spans="2:5" ht="15" x14ac:dyDescent="0.2">
      <c r="B97" s="31"/>
      <c r="C97" s="31"/>
      <c r="D97" s="31"/>
      <c r="E97" s="31"/>
    </row>
    <row r="98" spans="2:5" ht="15" x14ac:dyDescent="0.2">
      <c r="B98" s="31"/>
      <c r="C98" s="31"/>
      <c r="D98" s="31"/>
      <c r="E98" s="31"/>
    </row>
    <row r="99" spans="2:5" ht="15" x14ac:dyDescent="0.2">
      <c r="B99" s="31"/>
      <c r="C99" s="31"/>
      <c r="D99" s="31"/>
      <c r="E99" s="31"/>
    </row>
    <row r="100" spans="2:5" ht="15" x14ac:dyDescent="0.2">
      <c r="B100" s="31"/>
      <c r="C100" s="31"/>
      <c r="D100" s="31"/>
      <c r="E100" s="31"/>
    </row>
    <row r="101" spans="2:5" ht="15" x14ac:dyDescent="0.2">
      <c r="B101" s="31"/>
      <c r="C101" s="31"/>
      <c r="D101" s="31"/>
      <c r="E101" s="31"/>
    </row>
    <row r="102" spans="2:5" ht="15" x14ac:dyDescent="0.2">
      <c r="B102" s="31"/>
      <c r="C102" s="31"/>
      <c r="D102" s="31"/>
      <c r="E102" s="31"/>
    </row>
    <row r="103" spans="2:5" ht="15" x14ac:dyDescent="0.2">
      <c r="B103" s="31"/>
      <c r="C103" s="31"/>
      <c r="D103" s="31"/>
      <c r="E103" s="31"/>
    </row>
    <row r="104" spans="2:5" ht="15" x14ac:dyDescent="0.2">
      <c r="B104" s="31"/>
      <c r="C104" s="31"/>
      <c r="D104" s="31"/>
      <c r="E104" s="31"/>
    </row>
    <row r="105" spans="2:5" ht="15" x14ac:dyDescent="0.2">
      <c r="B105" s="31"/>
      <c r="C105" s="31"/>
      <c r="D105" s="31"/>
      <c r="E105" s="31"/>
    </row>
    <row r="106" spans="2:5" ht="15" x14ac:dyDescent="0.2">
      <c r="B106" s="31"/>
      <c r="C106" s="31"/>
      <c r="D106" s="31"/>
      <c r="E106" s="31"/>
    </row>
    <row r="107" spans="2:5" ht="15" x14ac:dyDescent="0.2">
      <c r="B107" s="31"/>
      <c r="C107" s="31"/>
      <c r="D107" s="31"/>
      <c r="E107" s="31"/>
    </row>
    <row r="108" spans="2:5" ht="15" x14ac:dyDescent="0.2">
      <c r="B108" s="31"/>
      <c r="C108" s="31"/>
      <c r="D108" s="31"/>
      <c r="E108" s="31"/>
    </row>
    <row r="109" spans="2:5" ht="15" x14ac:dyDescent="0.2">
      <c r="B109" s="31"/>
      <c r="C109" s="31"/>
      <c r="D109" s="31"/>
      <c r="E109" s="31"/>
    </row>
    <row r="110" spans="2:5" ht="15" x14ac:dyDescent="0.2">
      <c r="B110" s="31"/>
      <c r="C110" s="31"/>
      <c r="D110" s="31"/>
      <c r="E110" s="31"/>
    </row>
    <row r="111" spans="2:5" ht="15" x14ac:dyDescent="0.2">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13"/>
  <sheetViews>
    <sheetView zoomScale="80" zoomScaleNormal="80" workbookViewId="0"/>
  </sheetViews>
  <sheetFormatPr defaultColWidth="9.28515625" defaultRowHeight="12.75" x14ac:dyDescent="0.2"/>
  <cols>
    <col min="1" max="1" width="12" style="22" customWidth="1"/>
    <col min="2" max="2" width="34.28515625" style="22" customWidth="1"/>
    <col min="3" max="3" width="25.5703125" style="22" customWidth="1"/>
    <col min="4" max="4" width="50.28515625" style="22" customWidth="1"/>
    <col min="5" max="5" width="20.28515625" style="22" customWidth="1"/>
    <col min="6" max="6" width="5.7109375" style="22" customWidth="1"/>
    <col min="7" max="9" width="19.7109375" style="22" customWidth="1"/>
    <col min="10" max="10" width="18.28515625" style="22" customWidth="1"/>
    <col min="11" max="16384" width="9.28515625" style="22"/>
  </cols>
  <sheetData>
    <row r="1" spans="2:9" ht="20.25" x14ac:dyDescent="0.3">
      <c r="B1" s="23" t="s">
        <v>237</v>
      </c>
      <c r="C1" s="21"/>
      <c r="D1" s="21"/>
      <c r="E1" s="21"/>
      <c r="F1" s="21"/>
      <c r="G1" s="21"/>
      <c r="H1" s="21"/>
      <c r="I1" s="21"/>
    </row>
    <row r="2" spans="2:9" ht="15" x14ac:dyDescent="0.25">
      <c r="B2" s="52" t="str">
        <f>Tradingname</f>
        <v>APT PARMELIA PTY LTD</v>
      </c>
      <c r="C2" s="53"/>
    </row>
    <row r="3" spans="2:9" ht="18" customHeight="1" x14ac:dyDescent="0.45">
      <c r="B3" s="54" t="s">
        <v>239</v>
      </c>
      <c r="C3" s="55" t="str">
        <f>TEXT(Yearstart,"dd/mm/yyyy")&amp;" to "&amp;TEXT(Yearending,"dd/mm/yyyy")</f>
        <v>01/07/2022 to 30/06/2023</v>
      </c>
      <c r="D3" s="47"/>
      <c r="E3" s="47"/>
    </row>
    <row r="4" spans="2:9" ht="20.25" x14ac:dyDescent="0.3">
      <c r="B4" s="20"/>
    </row>
    <row r="5" spans="2:9" ht="15.75" x14ac:dyDescent="0.25">
      <c r="B5" s="32" t="s">
        <v>238</v>
      </c>
    </row>
    <row r="6" spans="2:9" x14ac:dyDescent="0.2">
      <c r="B6" s="24"/>
      <c r="C6" s="27"/>
      <c r="D6" s="27"/>
      <c r="E6" s="27"/>
      <c r="G6" s="33"/>
      <c r="H6" s="29"/>
      <c r="I6" s="29"/>
    </row>
    <row r="7" spans="2:9" ht="57" customHeight="1" x14ac:dyDescent="0.2">
      <c r="B7" s="538" t="s">
        <v>137</v>
      </c>
      <c r="C7" s="539"/>
      <c r="D7" s="539"/>
      <c r="E7" s="540"/>
    </row>
    <row r="8" spans="2:9" ht="13.5" customHeight="1" x14ac:dyDescent="0.2">
      <c r="B8" s="541" t="s">
        <v>79</v>
      </c>
      <c r="C8" s="542"/>
      <c r="D8" s="542"/>
      <c r="E8" s="543"/>
    </row>
    <row r="9" spans="2:9" ht="13.5" customHeight="1" x14ac:dyDescent="0.2">
      <c r="B9" s="537"/>
      <c r="C9" s="537"/>
      <c r="D9" s="537"/>
      <c r="E9" s="537"/>
    </row>
    <row r="10" spans="2:9" ht="13.5" customHeight="1" x14ac:dyDescent="0.2">
      <c r="B10" s="537"/>
      <c r="C10" s="537"/>
      <c r="D10" s="537"/>
      <c r="E10" s="537"/>
    </row>
    <row r="11" spans="2:9" ht="13.5" customHeight="1" x14ac:dyDescent="0.2">
      <c r="B11" s="537"/>
      <c r="C11" s="537"/>
      <c r="D11" s="537"/>
      <c r="E11" s="537"/>
    </row>
    <row r="12" spans="2:9" ht="13.5" customHeight="1" x14ac:dyDescent="0.2">
      <c r="B12" s="537"/>
      <c r="C12" s="537"/>
      <c r="D12" s="537"/>
      <c r="E12" s="537"/>
    </row>
    <row r="13" spans="2:9" ht="13.5" customHeight="1" x14ac:dyDescent="0.2">
      <c r="B13" s="537"/>
      <c r="C13" s="537"/>
      <c r="D13" s="537"/>
      <c r="E13" s="537"/>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
  <sheetViews>
    <sheetView zoomScale="80" zoomScaleNormal="80" workbookViewId="0"/>
  </sheetViews>
  <sheetFormatPr defaultColWidth="9" defaultRowHeight="12.75" x14ac:dyDescent="0.2"/>
  <cols>
    <col min="1" max="16384" width="9" style="363"/>
  </cols>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38"/>
  <sheetViews>
    <sheetView zoomScale="80" zoomScaleNormal="80" workbookViewId="0"/>
  </sheetViews>
  <sheetFormatPr defaultColWidth="9.28515625" defaultRowHeight="12.75" x14ac:dyDescent="0.2"/>
  <cols>
    <col min="1" max="1" width="11.7109375" style="22" customWidth="1"/>
    <col min="2" max="2" width="22.42578125" style="22" customWidth="1"/>
    <col min="3" max="3" width="15.42578125" style="22" customWidth="1"/>
    <col min="4" max="4" width="13" style="22" customWidth="1"/>
    <col min="5" max="11" width="14.28515625" style="22" customWidth="1"/>
    <col min="12" max="16384" width="9.28515625" style="22"/>
  </cols>
  <sheetData>
    <row r="1" spans="2:30" ht="20.25" x14ac:dyDescent="0.3">
      <c r="B1" s="23" t="s">
        <v>229</v>
      </c>
      <c r="C1" s="21"/>
      <c r="D1" s="21"/>
    </row>
    <row r="2" spans="2:30" ht="15" x14ac:dyDescent="0.25">
      <c r="B2" s="52" t="str">
        <f>Tradingname</f>
        <v>APT PARMELIA PTY LTD</v>
      </c>
      <c r="C2" s="53"/>
    </row>
    <row r="3" spans="2:30" ht="15.75" customHeight="1" x14ac:dyDescent="0.45">
      <c r="B3" s="54" t="s">
        <v>180</v>
      </c>
      <c r="C3" s="55">
        <f>Yearending</f>
        <v>45107</v>
      </c>
      <c r="D3" s="47"/>
    </row>
    <row r="4" spans="2:30" ht="20.25" x14ac:dyDescent="0.3">
      <c r="B4" s="20"/>
    </row>
    <row r="5" spans="2:30" ht="13.5" x14ac:dyDescent="0.2">
      <c r="B5" s="398" t="s">
        <v>658</v>
      </c>
      <c r="C5" s="399"/>
      <c r="D5" s="399"/>
      <c r="E5" s="399"/>
      <c r="F5" s="399"/>
      <c r="G5" s="399"/>
      <c r="H5" s="399"/>
      <c r="I5" s="399"/>
      <c r="J5" s="399"/>
      <c r="K5" s="399"/>
    </row>
    <row r="6" spans="2:30" ht="13.5" thickBot="1" x14ac:dyDescent="0.25">
      <c r="B6" s="400"/>
      <c r="C6" s="399"/>
      <c r="D6" s="399"/>
      <c r="E6" s="399"/>
      <c r="F6" s="399"/>
      <c r="G6" s="399"/>
      <c r="H6" s="399"/>
      <c r="I6" s="399"/>
      <c r="J6" s="399"/>
      <c r="K6" s="399"/>
    </row>
    <row r="7" spans="2:30" s="400" customFormat="1" ht="31.5" customHeight="1" thickBot="1" x14ac:dyDescent="0.25">
      <c r="B7" s="422" t="s">
        <v>277</v>
      </c>
      <c r="C7" s="557" t="s">
        <v>739</v>
      </c>
      <c r="D7" s="558"/>
      <c r="E7" s="558"/>
      <c r="F7" s="558"/>
      <c r="G7" s="558"/>
      <c r="H7" s="558"/>
      <c r="I7" s="558"/>
      <c r="J7" s="558"/>
      <c r="K7" s="559"/>
    </row>
    <row r="8" spans="2:30" ht="16.899999999999999" customHeight="1" thickBot="1" x14ac:dyDescent="0.25">
      <c r="B8" s="401">
        <v>1.1000000000000001</v>
      </c>
      <c r="C8" s="551" t="s">
        <v>659</v>
      </c>
      <c r="D8" s="552"/>
      <c r="E8" s="552"/>
      <c r="F8" s="552"/>
      <c r="G8" s="552"/>
      <c r="H8" s="552"/>
      <c r="I8" s="552"/>
      <c r="J8" s="552"/>
      <c r="K8" s="553"/>
    </row>
    <row r="9" spans="2:30" ht="30.75" customHeight="1" x14ac:dyDescent="0.2">
      <c r="B9" s="544">
        <v>1.2</v>
      </c>
      <c r="C9" s="557" t="s">
        <v>660</v>
      </c>
      <c r="D9" s="558"/>
      <c r="E9" s="558"/>
      <c r="F9" s="558"/>
      <c r="G9" s="558"/>
      <c r="H9" s="558"/>
      <c r="I9" s="558"/>
      <c r="J9" s="558"/>
      <c r="K9" s="559"/>
    </row>
    <row r="10" spans="2:30" ht="207.4" customHeight="1" thickBot="1" x14ac:dyDescent="0.25">
      <c r="B10" s="547"/>
      <c r="C10" s="563" t="s">
        <v>717</v>
      </c>
      <c r="D10" s="564"/>
      <c r="E10" s="564"/>
      <c r="F10" s="564"/>
      <c r="G10" s="564"/>
      <c r="H10" s="564"/>
      <c r="I10" s="564"/>
      <c r="J10" s="564"/>
      <c r="K10" s="565"/>
    </row>
    <row r="11" spans="2:30" ht="13.5" customHeight="1" x14ac:dyDescent="0.2">
      <c r="B11" s="582" t="s">
        <v>736</v>
      </c>
      <c r="C11" s="580" t="s">
        <v>661</v>
      </c>
      <c r="D11" s="580"/>
      <c r="E11" s="580"/>
      <c r="F11" s="580"/>
      <c r="G11" s="580"/>
      <c r="H11" s="580"/>
      <c r="I11" s="580"/>
      <c r="J11" s="580"/>
      <c r="K11" s="581"/>
    </row>
    <row r="12" spans="2:30" ht="365.25" customHeight="1" thickBot="1" x14ac:dyDescent="0.25">
      <c r="B12" s="583"/>
      <c r="C12" s="567" t="s">
        <v>737</v>
      </c>
      <c r="D12" s="567"/>
      <c r="E12" s="567"/>
      <c r="F12" s="567"/>
      <c r="G12" s="567"/>
      <c r="H12" s="567"/>
      <c r="I12" s="567"/>
      <c r="J12" s="567"/>
      <c r="K12" s="568"/>
    </row>
    <row r="13" spans="2:30" ht="300" customHeight="1" x14ac:dyDescent="0.2">
      <c r="B13" s="547" t="s">
        <v>360</v>
      </c>
      <c r="C13" s="563" t="s">
        <v>718</v>
      </c>
      <c r="D13" s="564"/>
      <c r="E13" s="564"/>
      <c r="F13" s="564"/>
      <c r="G13" s="564"/>
      <c r="H13" s="564"/>
      <c r="I13" s="564"/>
      <c r="J13" s="564"/>
      <c r="K13" s="565"/>
      <c r="U13" s="423"/>
      <c r="V13" s="423"/>
      <c r="W13" s="423"/>
      <c r="X13" s="423"/>
      <c r="Y13" s="423"/>
      <c r="Z13" s="423"/>
      <c r="AA13" s="423"/>
      <c r="AB13" s="423"/>
      <c r="AC13" s="423"/>
      <c r="AD13" s="423"/>
    </row>
    <row r="14" spans="2:30" ht="44.25" customHeight="1" x14ac:dyDescent="0.2">
      <c r="B14" s="547"/>
      <c r="C14" s="402" t="s">
        <v>667</v>
      </c>
      <c r="D14" s="404" t="s">
        <v>668</v>
      </c>
      <c r="E14" s="404" t="s">
        <v>669</v>
      </c>
      <c r="F14" s="403"/>
      <c r="G14" s="403"/>
      <c r="H14" s="403"/>
      <c r="I14" s="403"/>
      <c r="J14" s="403"/>
      <c r="K14" s="560"/>
      <c r="U14" s="423"/>
      <c r="V14" s="423"/>
      <c r="W14" s="423"/>
      <c r="X14" s="423"/>
      <c r="Y14" s="423"/>
      <c r="Z14" s="423"/>
      <c r="AA14" s="423"/>
      <c r="AB14" s="423"/>
      <c r="AC14" s="423"/>
      <c r="AD14" s="423"/>
    </row>
    <row r="15" spans="2:30" ht="15.75" x14ac:dyDescent="0.2">
      <c r="B15" s="547"/>
      <c r="C15" s="424" t="s">
        <v>586</v>
      </c>
      <c r="D15" s="425" t="s">
        <v>586</v>
      </c>
      <c r="E15" s="425" t="s">
        <v>670</v>
      </c>
      <c r="F15" s="403"/>
      <c r="G15" s="403"/>
      <c r="H15" s="403"/>
      <c r="I15" s="403"/>
      <c r="J15" s="403"/>
      <c r="K15" s="560"/>
      <c r="U15" s="423"/>
      <c r="V15" s="423"/>
      <c r="W15" s="423"/>
      <c r="X15" s="423"/>
      <c r="Y15" s="423"/>
      <c r="Z15" s="423"/>
      <c r="AA15" s="423"/>
      <c r="AB15" s="423"/>
      <c r="AC15" s="423"/>
      <c r="AD15" s="423"/>
    </row>
    <row r="16" spans="2:30" ht="32.25" customHeight="1" x14ac:dyDescent="0.2">
      <c r="B16" s="547"/>
      <c r="C16" s="427">
        <v>70141.545251268079</v>
      </c>
      <c r="D16" s="428">
        <f>C16</f>
        <v>70141.545251268079</v>
      </c>
      <c r="E16" s="429">
        <f>C16-D16</f>
        <v>0</v>
      </c>
      <c r="F16" s="561" t="s">
        <v>671</v>
      </c>
      <c r="G16" s="561"/>
      <c r="H16" s="561"/>
      <c r="I16" s="561"/>
      <c r="J16" s="561"/>
      <c r="K16" s="562"/>
      <c r="U16" s="423"/>
      <c r="V16" s="423"/>
      <c r="W16" s="423"/>
      <c r="X16" s="423"/>
      <c r="Y16" s="423"/>
      <c r="Z16" s="423"/>
      <c r="AA16" s="423"/>
      <c r="AB16" s="423"/>
      <c r="AC16" s="423"/>
      <c r="AD16" s="423"/>
    </row>
    <row r="17" spans="2:30" ht="33" customHeight="1" x14ac:dyDescent="0.2">
      <c r="B17" s="547"/>
      <c r="C17" s="427">
        <v>-33071.160000000003</v>
      </c>
      <c r="D17" s="429">
        <v>0</v>
      </c>
      <c r="E17" s="428">
        <f>C17-D17</f>
        <v>-33071.160000000003</v>
      </c>
      <c r="F17" s="561" t="s">
        <v>672</v>
      </c>
      <c r="G17" s="561"/>
      <c r="H17" s="561"/>
      <c r="I17" s="561"/>
      <c r="J17" s="561"/>
      <c r="K17" s="562"/>
      <c r="U17" s="423"/>
      <c r="V17" s="423"/>
      <c r="W17" s="423"/>
      <c r="X17" s="423"/>
      <c r="Y17" s="423"/>
      <c r="Z17" s="423"/>
      <c r="AA17" s="423"/>
      <c r="AB17" s="423"/>
      <c r="AC17" s="423"/>
      <c r="AD17" s="423"/>
    </row>
    <row r="18" spans="2:30" ht="30.75" customHeight="1" x14ac:dyDescent="0.2">
      <c r="B18" s="547"/>
      <c r="C18" s="430">
        <f>SUM(C16:C17)</f>
        <v>37070.385251268075</v>
      </c>
      <c r="D18" s="431">
        <f>SUM(D16:D17)</f>
        <v>70141.545251268079</v>
      </c>
      <c r="E18" s="431">
        <f>SUM(E16:E17)</f>
        <v>-33071.160000000003</v>
      </c>
      <c r="F18" s="561" t="s">
        <v>673</v>
      </c>
      <c r="G18" s="561"/>
      <c r="H18" s="561"/>
      <c r="I18" s="561"/>
      <c r="J18" s="561"/>
      <c r="K18" s="562"/>
      <c r="U18" s="423"/>
      <c r="V18" s="423"/>
      <c r="W18" s="423"/>
      <c r="X18" s="423"/>
      <c r="Y18" s="423"/>
      <c r="Z18" s="423"/>
      <c r="AA18" s="423"/>
      <c r="AB18" s="423"/>
      <c r="AC18" s="423"/>
      <c r="AD18" s="423"/>
    </row>
    <row r="19" spans="2:30" ht="53.25" customHeight="1" thickBot="1" x14ac:dyDescent="0.25">
      <c r="B19" s="545"/>
      <c r="C19" s="587" t="s">
        <v>727</v>
      </c>
      <c r="D19" s="588"/>
      <c r="E19" s="588"/>
      <c r="F19" s="588"/>
      <c r="G19" s="588"/>
      <c r="H19" s="588"/>
      <c r="I19" s="588"/>
      <c r="J19" s="588"/>
      <c r="K19" s="589"/>
      <c r="U19" s="423"/>
      <c r="V19" s="423"/>
      <c r="W19" s="423"/>
      <c r="X19" s="423"/>
      <c r="Y19" s="423"/>
      <c r="Z19" s="423"/>
      <c r="AA19" s="423"/>
      <c r="AB19" s="423"/>
      <c r="AC19" s="423"/>
      <c r="AD19" s="423"/>
    </row>
    <row r="20" spans="2:30" s="436" customFormat="1" ht="15.75" customHeight="1" x14ac:dyDescent="0.3">
      <c r="B20" s="575" t="s">
        <v>379</v>
      </c>
      <c r="C20" s="557" t="s">
        <v>728</v>
      </c>
      <c r="D20" s="558"/>
      <c r="E20" s="558"/>
      <c r="F20" s="558"/>
      <c r="G20" s="558"/>
      <c r="H20" s="558"/>
      <c r="I20" s="558"/>
      <c r="J20" s="558"/>
      <c r="K20" s="559"/>
    </row>
    <row r="21" spans="2:30" s="436" customFormat="1" ht="16.5" thickBot="1" x14ac:dyDescent="0.35">
      <c r="B21" s="576"/>
      <c r="C21" s="563"/>
      <c r="D21" s="564"/>
      <c r="E21" s="564"/>
      <c r="F21" s="564"/>
      <c r="G21" s="564"/>
      <c r="H21" s="564"/>
      <c r="I21" s="564"/>
      <c r="J21" s="564"/>
      <c r="K21" s="565"/>
      <c r="N21" s="437"/>
    </row>
    <row r="22" spans="2:30" ht="35.25" customHeight="1" x14ac:dyDescent="0.2">
      <c r="B22" s="544">
        <v>3.1</v>
      </c>
      <c r="C22" s="548" t="s">
        <v>719</v>
      </c>
      <c r="D22" s="549"/>
      <c r="E22" s="549"/>
      <c r="F22" s="549"/>
      <c r="G22" s="549"/>
      <c r="H22" s="549"/>
      <c r="I22" s="549"/>
      <c r="J22" s="549"/>
      <c r="K22" s="550"/>
    </row>
    <row r="23" spans="2:30" ht="53.25" customHeight="1" thickBot="1" x14ac:dyDescent="0.25">
      <c r="B23" s="584"/>
      <c r="C23" s="585" t="s">
        <v>735</v>
      </c>
      <c r="D23" s="585"/>
      <c r="E23" s="585"/>
      <c r="F23" s="585"/>
      <c r="G23" s="585"/>
      <c r="H23" s="585"/>
      <c r="I23" s="585"/>
      <c r="J23" s="585"/>
      <c r="K23" s="586"/>
    </row>
    <row r="24" spans="2:30" ht="49.15" customHeight="1" thickBot="1" x14ac:dyDescent="0.25">
      <c r="B24" s="442" t="s">
        <v>275</v>
      </c>
      <c r="C24" s="557" t="s">
        <v>729</v>
      </c>
      <c r="D24" s="558"/>
      <c r="E24" s="558"/>
      <c r="F24" s="558"/>
      <c r="G24" s="558"/>
      <c r="H24" s="558"/>
      <c r="I24" s="558"/>
      <c r="J24" s="558"/>
      <c r="K24" s="559"/>
    </row>
    <row r="25" spans="2:30" ht="18.75" customHeight="1" x14ac:dyDescent="0.2">
      <c r="B25" s="544" t="s">
        <v>259</v>
      </c>
      <c r="C25" s="548" t="s">
        <v>730</v>
      </c>
      <c r="D25" s="549"/>
      <c r="E25" s="549"/>
      <c r="F25" s="549"/>
      <c r="G25" s="549"/>
      <c r="H25" s="549"/>
      <c r="I25" s="549"/>
      <c r="J25" s="549"/>
      <c r="K25" s="550"/>
    </row>
    <row r="26" spans="2:30" ht="17.649999999999999" customHeight="1" thickBot="1" x14ac:dyDescent="0.25">
      <c r="B26" s="545"/>
      <c r="C26" s="566" t="s">
        <v>731</v>
      </c>
      <c r="D26" s="567"/>
      <c r="E26" s="567"/>
      <c r="F26" s="567"/>
      <c r="G26" s="567"/>
      <c r="H26" s="567"/>
      <c r="I26" s="567"/>
      <c r="J26" s="567"/>
      <c r="K26" s="568"/>
    </row>
    <row r="27" spans="2:30" ht="15" customHeight="1" x14ac:dyDescent="0.2">
      <c r="B27" s="546" t="s">
        <v>286</v>
      </c>
      <c r="C27" s="548" t="s">
        <v>662</v>
      </c>
      <c r="D27" s="549"/>
      <c r="E27" s="549"/>
      <c r="F27" s="549"/>
      <c r="G27" s="549"/>
      <c r="H27" s="549"/>
      <c r="I27" s="549"/>
      <c r="J27" s="549"/>
      <c r="K27" s="550"/>
    </row>
    <row r="28" spans="2:30" ht="17.25" customHeight="1" thickBot="1" x14ac:dyDescent="0.25">
      <c r="B28" s="547"/>
      <c r="C28" s="563" t="s">
        <v>663</v>
      </c>
      <c r="D28" s="564"/>
      <c r="E28" s="564"/>
      <c r="F28" s="564"/>
      <c r="G28" s="564"/>
      <c r="H28" s="564"/>
      <c r="I28" s="564"/>
      <c r="J28" s="564"/>
      <c r="K28" s="565"/>
    </row>
    <row r="29" spans="2:30" ht="90.75" customHeight="1" thickBot="1" x14ac:dyDescent="0.25">
      <c r="B29" s="401">
        <v>3.4</v>
      </c>
      <c r="C29" s="551" t="s">
        <v>732</v>
      </c>
      <c r="D29" s="552"/>
      <c r="E29" s="552"/>
      <c r="F29" s="552"/>
      <c r="G29" s="552"/>
      <c r="H29" s="552"/>
      <c r="I29" s="552"/>
      <c r="J29" s="552"/>
      <c r="K29" s="553"/>
    </row>
    <row r="30" spans="2:30" ht="16.5" customHeight="1" x14ac:dyDescent="0.2">
      <c r="B30" s="577">
        <v>4.0999999999999996</v>
      </c>
      <c r="C30" s="554" t="s">
        <v>720</v>
      </c>
      <c r="D30" s="555"/>
      <c r="E30" s="555"/>
      <c r="F30" s="555"/>
      <c r="G30" s="555"/>
      <c r="H30" s="555"/>
      <c r="I30" s="555"/>
      <c r="J30" s="555"/>
      <c r="K30" s="556"/>
    </row>
    <row r="31" spans="2:30" ht="31.5" customHeight="1" x14ac:dyDescent="0.2">
      <c r="B31" s="578"/>
      <c r="C31" s="554" t="s">
        <v>664</v>
      </c>
      <c r="D31" s="555"/>
      <c r="E31" s="555"/>
      <c r="F31" s="555"/>
      <c r="G31" s="555"/>
      <c r="H31" s="555"/>
      <c r="I31" s="555"/>
      <c r="J31" s="555"/>
      <c r="K31" s="556"/>
    </row>
    <row r="32" spans="2:30" ht="22.5" customHeight="1" x14ac:dyDescent="0.2">
      <c r="B32" s="578"/>
      <c r="C32" s="554" t="s">
        <v>733</v>
      </c>
      <c r="D32" s="555"/>
      <c r="E32" s="555"/>
      <c r="F32" s="555"/>
      <c r="G32" s="555"/>
      <c r="H32" s="555"/>
      <c r="I32" s="555"/>
      <c r="J32" s="555"/>
      <c r="K32" s="556"/>
    </row>
    <row r="33" spans="2:11" ht="84" customHeight="1" x14ac:dyDescent="0.2">
      <c r="B33" s="578"/>
      <c r="C33" s="554" t="s">
        <v>734</v>
      </c>
      <c r="D33" s="555"/>
      <c r="E33" s="555"/>
      <c r="F33" s="555"/>
      <c r="G33" s="555"/>
      <c r="H33" s="555"/>
      <c r="I33" s="555"/>
      <c r="J33" s="555"/>
      <c r="K33" s="556"/>
    </row>
    <row r="34" spans="2:11" ht="70.5" customHeight="1" x14ac:dyDescent="0.2">
      <c r="B34" s="578"/>
      <c r="C34" s="554" t="s">
        <v>665</v>
      </c>
      <c r="D34" s="555"/>
      <c r="E34" s="555"/>
      <c r="F34" s="555"/>
      <c r="G34" s="555"/>
      <c r="H34" s="555"/>
      <c r="I34" s="555"/>
      <c r="J34" s="555"/>
      <c r="K34" s="556"/>
    </row>
    <row r="35" spans="2:11" ht="48" customHeight="1" x14ac:dyDescent="0.2">
      <c r="B35" s="578"/>
      <c r="C35" s="554" t="s">
        <v>709</v>
      </c>
      <c r="D35" s="555"/>
      <c r="E35" s="555"/>
      <c r="F35" s="555"/>
      <c r="G35" s="555"/>
      <c r="H35" s="555"/>
      <c r="I35" s="555"/>
      <c r="J35" s="555"/>
      <c r="K35" s="556"/>
    </row>
    <row r="36" spans="2:11" ht="21.75" customHeight="1" thickBot="1" x14ac:dyDescent="0.25">
      <c r="B36" s="579"/>
      <c r="C36" s="569" t="s">
        <v>666</v>
      </c>
      <c r="D36" s="570"/>
      <c r="E36" s="570"/>
      <c r="F36" s="570"/>
      <c r="G36" s="570"/>
      <c r="H36" s="570"/>
      <c r="I36" s="570"/>
      <c r="J36" s="570"/>
      <c r="K36" s="571"/>
    </row>
    <row r="37" spans="2:11" ht="113.25" customHeight="1" thickBot="1" x14ac:dyDescent="0.25">
      <c r="B37" s="438" t="s">
        <v>674</v>
      </c>
      <c r="C37" s="572" t="s">
        <v>721</v>
      </c>
      <c r="D37" s="573"/>
      <c r="E37" s="573"/>
      <c r="F37" s="573"/>
      <c r="G37" s="573"/>
      <c r="H37" s="573"/>
      <c r="I37" s="573"/>
      <c r="J37" s="573"/>
      <c r="K37" s="574"/>
    </row>
    <row r="38" spans="2:11" ht="48.75" customHeight="1" thickBot="1" x14ac:dyDescent="0.25">
      <c r="B38" s="401">
        <v>5.0999999999999996</v>
      </c>
      <c r="C38" s="551" t="s">
        <v>675</v>
      </c>
      <c r="D38" s="552"/>
      <c r="E38" s="552"/>
      <c r="F38" s="552"/>
      <c r="G38" s="552"/>
      <c r="H38" s="552"/>
      <c r="I38" s="552"/>
      <c r="J38" s="552"/>
      <c r="K38" s="553"/>
    </row>
  </sheetData>
  <mergeCells count="38">
    <mergeCell ref="B9:B10"/>
    <mergeCell ref="B20:B21"/>
    <mergeCell ref="B30:B36"/>
    <mergeCell ref="C32:K32"/>
    <mergeCell ref="C33:K33"/>
    <mergeCell ref="C12:K12"/>
    <mergeCell ref="C11:K11"/>
    <mergeCell ref="B11:B12"/>
    <mergeCell ref="B22:B23"/>
    <mergeCell ref="C23:K23"/>
    <mergeCell ref="C20:K21"/>
    <mergeCell ref="C9:K9"/>
    <mergeCell ref="C22:K22"/>
    <mergeCell ref="F18:K18"/>
    <mergeCell ref="C19:K19"/>
    <mergeCell ref="B13:B19"/>
    <mergeCell ref="C24:K24"/>
    <mergeCell ref="C28:K28"/>
    <mergeCell ref="C25:K25"/>
    <mergeCell ref="C26:K26"/>
    <mergeCell ref="C38:K38"/>
    <mergeCell ref="C30:K30"/>
    <mergeCell ref="C36:K36"/>
    <mergeCell ref="C37:K37"/>
    <mergeCell ref="C35:K35"/>
    <mergeCell ref="C34:K34"/>
    <mergeCell ref="C8:K8"/>
    <mergeCell ref="C7:K7"/>
    <mergeCell ref="K14:K15"/>
    <mergeCell ref="F16:K16"/>
    <mergeCell ref="F17:K17"/>
    <mergeCell ref="C13:K13"/>
    <mergeCell ref="C10:K10"/>
    <mergeCell ref="B25:B26"/>
    <mergeCell ref="B27:B28"/>
    <mergeCell ref="C27:K27"/>
    <mergeCell ref="C29:K29"/>
    <mergeCell ref="C31:K31"/>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95"/>
  <sheetViews>
    <sheetView zoomScale="80" zoomScaleNormal="80" workbookViewId="0"/>
  </sheetViews>
  <sheetFormatPr defaultColWidth="9" defaultRowHeight="12.75" x14ac:dyDescent="0.2"/>
  <cols>
    <col min="1" max="1" width="10.7109375" style="182" customWidth="1"/>
    <col min="2" max="2" width="15.7109375" style="189" customWidth="1"/>
    <col min="3" max="3" width="27.42578125" style="182" customWidth="1"/>
    <col min="4" max="4" width="22.7109375" style="189" customWidth="1"/>
    <col min="5" max="5" width="23.5703125" style="182" customWidth="1"/>
    <col min="6" max="6" width="25.28515625" style="182" customWidth="1"/>
    <col min="7" max="7" width="63.7109375" style="182" customWidth="1"/>
    <col min="8" max="8" width="19.28515625" style="196" customWidth="1"/>
    <col min="9" max="9" width="16.5703125" style="196" customWidth="1"/>
    <col min="10" max="10" width="12.42578125" style="196" customWidth="1"/>
    <col min="11" max="11" width="9.7109375" style="196" customWidth="1"/>
    <col min="12" max="12" width="9" style="196" customWidth="1"/>
    <col min="13" max="13" width="9" style="196"/>
    <col min="14" max="14" width="11.28515625" style="196" customWidth="1"/>
    <col min="15" max="15" width="9" style="196"/>
    <col min="16" max="16" width="82.28515625" style="196" customWidth="1"/>
    <col min="17" max="16384" width="9" style="182"/>
  </cols>
  <sheetData>
    <row r="1" spans="1:16" ht="22.35" customHeight="1" x14ac:dyDescent="0.2">
      <c r="H1" s="195"/>
    </row>
    <row r="2" spans="1:16" ht="28.5" customHeight="1" x14ac:dyDescent="0.2">
      <c r="A2" s="202" t="s">
        <v>240</v>
      </c>
      <c r="B2" s="203" t="s">
        <v>241</v>
      </c>
      <c r="C2" s="202" t="s">
        <v>242</v>
      </c>
      <c r="D2" s="202" t="s">
        <v>243</v>
      </c>
      <c r="E2" s="202" t="s">
        <v>244</v>
      </c>
      <c r="F2" s="202" t="s">
        <v>245</v>
      </c>
      <c r="G2" s="202" t="s">
        <v>246</v>
      </c>
      <c r="H2" s="197"/>
      <c r="I2" s="197"/>
      <c r="J2" s="197"/>
      <c r="K2" s="197"/>
      <c r="L2" s="197"/>
      <c r="M2" s="197"/>
      <c r="N2" s="197"/>
      <c r="O2" s="197"/>
      <c r="P2" s="197"/>
    </row>
    <row r="3" spans="1:16" s="185" customFormat="1" ht="25.5" x14ac:dyDescent="0.2">
      <c r="A3" s="183">
        <v>44084</v>
      </c>
      <c r="B3" s="184">
        <v>1</v>
      </c>
      <c r="C3" s="187" t="s">
        <v>249</v>
      </c>
      <c r="D3" s="190"/>
      <c r="E3" s="188"/>
      <c r="F3" s="188" t="s">
        <v>250</v>
      </c>
      <c r="G3" s="188" t="s">
        <v>328</v>
      </c>
      <c r="H3" s="198"/>
      <c r="I3" s="199"/>
      <c r="J3" s="199"/>
      <c r="K3" s="199"/>
      <c r="L3" s="199"/>
      <c r="M3" s="199"/>
      <c r="N3" s="199"/>
      <c r="O3" s="199"/>
      <c r="P3" s="200"/>
    </row>
    <row r="4" spans="1:16" s="185" customFormat="1" ht="25.5" x14ac:dyDescent="0.2">
      <c r="A4" s="183">
        <v>44084</v>
      </c>
      <c r="B4" s="184">
        <f>B3+1</f>
        <v>2</v>
      </c>
      <c r="C4" s="187" t="s">
        <v>251</v>
      </c>
      <c r="D4" s="191">
        <v>2.1</v>
      </c>
      <c r="E4" s="188" t="s">
        <v>252</v>
      </c>
      <c r="F4" s="187" t="s">
        <v>253</v>
      </c>
      <c r="G4" s="188" t="s">
        <v>254</v>
      </c>
      <c r="H4" s="198"/>
      <c r="I4" s="199"/>
      <c r="J4" s="199"/>
      <c r="K4" s="199"/>
      <c r="L4" s="199"/>
      <c r="M4" s="199"/>
      <c r="N4" s="199"/>
      <c r="O4" s="199"/>
      <c r="P4" s="200"/>
    </row>
    <row r="5" spans="1:16" s="185" customFormat="1" ht="25.5" x14ac:dyDescent="0.2">
      <c r="A5" s="183">
        <v>44084</v>
      </c>
      <c r="B5" s="184">
        <f>B4+1</f>
        <v>3</v>
      </c>
      <c r="C5" s="187" t="s">
        <v>518</v>
      </c>
      <c r="D5" s="190">
        <v>3.1</v>
      </c>
      <c r="E5" s="188" t="s">
        <v>255</v>
      </c>
      <c r="F5" s="187" t="s">
        <v>256</v>
      </c>
      <c r="G5" s="188" t="s">
        <v>257</v>
      </c>
      <c r="H5" s="198"/>
      <c r="I5" s="199"/>
      <c r="J5" s="199"/>
      <c r="K5" s="199"/>
      <c r="L5" s="199"/>
      <c r="M5" s="199"/>
      <c r="N5" s="199"/>
      <c r="O5" s="199"/>
      <c r="P5" s="200"/>
    </row>
    <row r="6" spans="1:16" s="185" customFormat="1" ht="25.5" x14ac:dyDescent="0.2">
      <c r="A6" s="183">
        <v>44084</v>
      </c>
      <c r="B6" s="184">
        <f t="shared" ref="B6:B69" si="0">B5+1</f>
        <v>4</v>
      </c>
      <c r="C6" s="187" t="s">
        <v>258</v>
      </c>
      <c r="D6" s="190" t="s">
        <v>259</v>
      </c>
      <c r="E6" s="188" t="s">
        <v>260</v>
      </c>
      <c r="F6" s="187" t="s">
        <v>261</v>
      </c>
      <c r="G6" s="188" t="s">
        <v>262</v>
      </c>
      <c r="H6" s="198"/>
      <c r="I6" s="199"/>
      <c r="J6" s="199"/>
      <c r="K6" s="199"/>
      <c r="L6" s="199"/>
      <c r="M6" s="199"/>
      <c r="N6" s="199"/>
      <c r="O6" s="199"/>
      <c r="P6" s="200"/>
    </row>
    <row r="7" spans="1:16" s="185" customFormat="1" ht="48.75" customHeight="1" x14ac:dyDescent="0.2">
      <c r="A7" s="183">
        <v>44084</v>
      </c>
      <c r="B7" s="184">
        <f t="shared" si="0"/>
        <v>5</v>
      </c>
      <c r="C7" s="187" t="s">
        <v>258</v>
      </c>
      <c r="D7" s="190" t="s">
        <v>259</v>
      </c>
      <c r="E7" s="188" t="s">
        <v>263</v>
      </c>
      <c r="F7" s="187" t="s">
        <v>264</v>
      </c>
      <c r="G7" s="188" t="s">
        <v>265</v>
      </c>
      <c r="H7" s="198"/>
      <c r="I7" s="199"/>
      <c r="J7" s="199"/>
      <c r="K7" s="199"/>
      <c r="L7" s="199"/>
      <c r="M7" s="199"/>
      <c r="N7" s="199"/>
      <c r="O7" s="199"/>
      <c r="P7" s="200"/>
    </row>
    <row r="8" spans="1:16" s="185" customFormat="1" ht="99" customHeight="1" x14ac:dyDescent="0.2">
      <c r="A8" s="183">
        <v>44084</v>
      </c>
      <c r="B8" s="184">
        <f t="shared" si="0"/>
        <v>6</v>
      </c>
      <c r="C8" s="187" t="s">
        <v>258</v>
      </c>
      <c r="D8" s="190" t="s">
        <v>259</v>
      </c>
      <c r="E8" s="188" t="s">
        <v>266</v>
      </c>
      <c r="F8" s="187" t="s">
        <v>267</v>
      </c>
      <c r="G8" s="188" t="s">
        <v>268</v>
      </c>
      <c r="H8" s="198"/>
      <c r="I8" s="199"/>
      <c r="J8" s="199"/>
      <c r="K8" s="199"/>
      <c r="L8" s="199"/>
      <c r="M8" s="199"/>
      <c r="N8" s="199"/>
      <c r="O8" s="199"/>
      <c r="P8" s="200"/>
    </row>
    <row r="9" spans="1:16" s="185" customFormat="1" ht="33" customHeight="1" x14ac:dyDescent="0.2">
      <c r="A9" s="183">
        <v>44084</v>
      </c>
      <c r="B9" s="184">
        <f t="shared" si="0"/>
        <v>7</v>
      </c>
      <c r="C9" s="187" t="s">
        <v>518</v>
      </c>
      <c r="D9" s="190">
        <v>3.1</v>
      </c>
      <c r="E9" s="188" t="s">
        <v>269</v>
      </c>
      <c r="F9" s="187" t="s">
        <v>270</v>
      </c>
      <c r="G9" s="188" t="s">
        <v>271</v>
      </c>
      <c r="H9" s="198"/>
      <c r="I9" s="199"/>
      <c r="J9" s="199"/>
      <c r="K9" s="199"/>
      <c r="L9" s="199"/>
      <c r="M9" s="199"/>
      <c r="N9" s="199"/>
      <c r="O9" s="199"/>
      <c r="P9" s="200"/>
    </row>
    <row r="10" spans="1:16" s="185" customFormat="1" x14ac:dyDescent="0.2">
      <c r="A10" s="183">
        <v>44084</v>
      </c>
      <c r="B10" s="184">
        <f t="shared" si="0"/>
        <v>8</v>
      </c>
      <c r="C10" s="187" t="s">
        <v>518</v>
      </c>
      <c r="D10" s="190">
        <v>3.1</v>
      </c>
      <c r="E10" s="187" t="s">
        <v>331</v>
      </c>
      <c r="F10" s="187" t="s">
        <v>247</v>
      </c>
      <c r="G10" s="194" t="s">
        <v>272</v>
      </c>
      <c r="H10" s="198"/>
      <c r="I10" s="199"/>
      <c r="J10" s="199"/>
      <c r="K10" s="199"/>
      <c r="L10" s="199"/>
      <c r="M10" s="199"/>
      <c r="N10" s="199"/>
      <c r="O10" s="199"/>
      <c r="P10" s="200"/>
    </row>
    <row r="11" spans="1:16" s="185" customFormat="1" ht="38.25" x14ac:dyDescent="0.2">
      <c r="A11" s="183">
        <v>44084</v>
      </c>
      <c r="B11" s="184">
        <f t="shared" si="0"/>
        <v>9</v>
      </c>
      <c r="C11" s="187" t="s">
        <v>518</v>
      </c>
      <c r="D11" s="190">
        <v>3.1</v>
      </c>
      <c r="E11" s="188" t="s">
        <v>273</v>
      </c>
      <c r="F11" s="187" t="s">
        <v>274</v>
      </c>
      <c r="G11" s="188" t="s">
        <v>327</v>
      </c>
      <c r="H11" s="198"/>
      <c r="I11" s="199"/>
      <c r="J11" s="199"/>
      <c r="K11" s="199"/>
      <c r="L11" s="199"/>
      <c r="M11" s="199"/>
      <c r="N11" s="199"/>
      <c r="O11" s="199"/>
      <c r="P11" s="200"/>
    </row>
    <row r="12" spans="1:16" s="185" customFormat="1" ht="12.75" customHeight="1" x14ac:dyDescent="0.2">
      <c r="A12" s="183">
        <v>44084</v>
      </c>
      <c r="B12" s="184">
        <f t="shared" si="0"/>
        <v>10</v>
      </c>
      <c r="C12" s="187" t="s">
        <v>248</v>
      </c>
      <c r="D12" s="190" t="s">
        <v>275</v>
      </c>
      <c r="E12" s="201" t="s">
        <v>329</v>
      </c>
      <c r="F12" s="187" t="s">
        <v>270</v>
      </c>
      <c r="G12" s="188" t="s">
        <v>276</v>
      </c>
      <c r="H12" s="198"/>
      <c r="I12" s="199"/>
      <c r="J12" s="199"/>
      <c r="K12" s="199"/>
      <c r="L12" s="199"/>
      <c r="M12" s="199"/>
      <c r="N12" s="199"/>
      <c r="O12" s="199"/>
      <c r="P12" s="200"/>
    </row>
    <row r="13" spans="1:16" s="185" customFormat="1" x14ac:dyDescent="0.2">
      <c r="A13" s="183">
        <v>44084</v>
      </c>
      <c r="B13" s="184">
        <f t="shared" si="0"/>
        <v>11</v>
      </c>
      <c r="C13" s="187" t="s">
        <v>277</v>
      </c>
      <c r="D13" s="190" t="s">
        <v>159</v>
      </c>
      <c r="E13" s="188" t="s">
        <v>278</v>
      </c>
      <c r="F13" s="187" t="s">
        <v>315</v>
      </c>
      <c r="G13" s="188" t="s">
        <v>279</v>
      </c>
      <c r="H13" s="198"/>
      <c r="I13" s="199"/>
      <c r="J13" s="199"/>
      <c r="K13" s="199"/>
      <c r="L13" s="199"/>
      <c r="M13" s="199"/>
      <c r="N13" s="199"/>
      <c r="O13" s="199"/>
      <c r="P13" s="200"/>
    </row>
    <row r="14" spans="1:16" s="185" customFormat="1" ht="38.25" x14ac:dyDescent="0.2">
      <c r="A14" s="183">
        <v>44084</v>
      </c>
      <c r="B14" s="184">
        <f t="shared" si="0"/>
        <v>12</v>
      </c>
      <c r="C14" s="187" t="s">
        <v>280</v>
      </c>
      <c r="D14" s="190" t="s">
        <v>281</v>
      </c>
      <c r="E14" s="188" t="s">
        <v>282</v>
      </c>
      <c r="F14" s="188" t="s">
        <v>283</v>
      </c>
      <c r="G14" s="188" t="s">
        <v>284</v>
      </c>
      <c r="H14" s="198"/>
      <c r="I14" s="199"/>
      <c r="J14" s="199"/>
      <c r="K14" s="199"/>
      <c r="L14" s="199"/>
      <c r="M14" s="199"/>
      <c r="N14" s="199"/>
      <c r="O14" s="199"/>
      <c r="P14" s="200"/>
    </row>
    <row r="15" spans="1:16" s="185" customFormat="1" x14ac:dyDescent="0.2">
      <c r="A15" s="183">
        <v>44084</v>
      </c>
      <c r="B15" s="184">
        <f t="shared" si="0"/>
        <v>13</v>
      </c>
      <c r="C15" s="187" t="s">
        <v>258</v>
      </c>
      <c r="D15" s="190"/>
      <c r="E15" s="188"/>
      <c r="F15" s="187"/>
      <c r="G15" s="188" t="s">
        <v>332</v>
      </c>
      <c r="H15" s="198"/>
      <c r="I15" s="199"/>
      <c r="J15" s="199"/>
      <c r="K15" s="199"/>
      <c r="L15" s="199"/>
      <c r="M15" s="199"/>
      <c r="N15" s="199"/>
      <c r="O15" s="199"/>
      <c r="P15" s="200"/>
    </row>
    <row r="16" spans="1:16" s="185" customFormat="1" x14ac:dyDescent="0.2">
      <c r="A16" s="183">
        <v>44084</v>
      </c>
      <c r="B16" s="184">
        <f t="shared" si="0"/>
        <v>14</v>
      </c>
      <c r="C16" s="187" t="s">
        <v>285</v>
      </c>
      <c r="D16" s="190" t="s">
        <v>286</v>
      </c>
      <c r="E16" s="188" t="s">
        <v>287</v>
      </c>
      <c r="F16" s="187" t="s">
        <v>288</v>
      </c>
      <c r="G16" s="188" t="s">
        <v>289</v>
      </c>
      <c r="H16" s="198"/>
      <c r="I16" s="199"/>
      <c r="J16" s="199"/>
      <c r="K16" s="199"/>
      <c r="L16" s="199"/>
      <c r="M16" s="199"/>
      <c r="N16" s="199"/>
      <c r="O16" s="199"/>
      <c r="P16" s="200"/>
    </row>
    <row r="17" spans="1:16" s="185" customFormat="1" x14ac:dyDescent="0.2">
      <c r="A17" s="183">
        <v>44084</v>
      </c>
      <c r="B17" s="184">
        <f t="shared" si="0"/>
        <v>15</v>
      </c>
      <c r="C17" s="187" t="s">
        <v>518</v>
      </c>
      <c r="D17" s="190">
        <v>3.1</v>
      </c>
      <c r="E17" s="188" t="s">
        <v>290</v>
      </c>
      <c r="F17" s="187" t="s">
        <v>270</v>
      </c>
      <c r="G17" s="188" t="s">
        <v>333</v>
      </c>
      <c r="H17" s="198"/>
      <c r="I17" s="199"/>
      <c r="J17" s="199"/>
      <c r="K17" s="199"/>
      <c r="L17" s="199"/>
      <c r="M17" s="199"/>
      <c r="N17" s="199"/>
      <c r="O17" s="199"/>
      <c r="P17" s="200"/>
    </row>
    <row r="18" spans="1:16" s="185" customFormat="1" x14ac:dyDescent="0.2">
      <c r="A18" s="183">
        <v>44084</v>
      </c>
      <c r="B18" s="184">
        <f t="shared" si="0"/>
        <v>16</v>
      </c>
      <c r="C18" s="187" t="s">
        <v>518</v>
      </c>
      <c r="D18" s="190">
        <v>3.1</v>
      </c>
      <c r="E18" s="188" t="s">
        <v>291</v>
      </c>
      <c r="F18" s="187" t="s">
        <v>247</v>
      </c>
      <c r="G18" s="188" t="s">
        <v>334</v>
      </c>
      <c r="H18" s="198"/>
      <c r="I18" s="199"/>
      <c r="J18" s="199"/>
      <c r="K18" s="199"/>
      <c r="L18" s="199"/>
      <c r="M18" s="199"/>
      <c r="N18" s="199"/>
      <c r="O18" s="199"/>
      <c r="P18" s="200"/>
    </row>
    <row r="19" spans="1:16" s="185" customFormat="1" x14ac:dyDescent="0.2">
      <c r="A19" s="183">
        <v>44084</v>
      </c>
      <c r="B19" s="184">
        <f t="shared" si="0"/>
        <v>17</v>
      </c>
      <c r="C19" s="187" t="s">
        <v>285</v>
      </c>
      <c r="D19" s="190" t="s">
        <v>259</v>
      </c>
      <c r="E19" s="188" t="s">
        <v>292</v>
      </c>
      <c r="F19" s="187" t="s">
        <v>293</v>
      </c>
      <c r="G19" s="188" t="s">
        <v>335</v>
      </c>
      <c r="H19" s="198"/>
      <c r="I19" s="199"/>
      <c r="J19" s="199"/>
      <c r="K19" s="199"/>
      <c r="L19" s="199"/>
      <c r="M19" s="199"/>
      <c r="N19" s="199"/>
      <c r="O19" s="199"/>
      <c r="P19" s="200"/>
    </row>
    <row r="20" spans="1:16" s="185" customFormat="1" x14ac:dyDescent="0.2">
      <c r="A20" s="183">
        <v>44084</v>
      </c>
      <c r="B20" s="184">
        <f t="shared" si="0"/>
        <v>18</v>
      </c>
      <c r="C20" s="187" t="s">
        <v>285</v>
      </c>
      <c r="D20" s="190" t="s">
        <v>286</v>
      </c>
      <c r="E20" s="201" t="s">
        <v>330</v>
      </c>
      <c r="F20" s="187" t="s">
        <v>293</v>
      </c>
      <c r="G20" s="188" t="s">
        <v>336</v>
      </c>
      <c r="H20" s="198"/>
      <c r="I20" s="199"/>
      <c r="J20" s="199"/>
      <c r="K20" s="199"/>
      <c r="L20" s="199"/>
      <c r="M20" s="199"/>
      <c r="N20" s="199"/>
      <c r="O20" s="199"/>
      <c r="P20" s="200"/>
    </row>
    <row r="21" spans="1:16" s="185" customFormat="1" x14ac:dyDescent="0.2">
      <c r="A21" s="183">
        <v>44084</v>
      </c>
      <c r="B21" s="184">
        <f t="shared" si="0"/>
        <v>19</v>
      </c>
      <c r="C21" s="187" t="s">
        <v>294</v>
      </c>
      <c r="D21" s="190">
        <v>4.0999999999999996</v>
      </c>
      <c r="E21" s="188" t="s">
        <v>295</v>
      </c>
      <c r="F21" s="187" t="s">
        <v>270</v>
      </c>
      <c r="G21" s="188" t="s">
        <v>296</v>
      </c>
      <c r="H21" s="198"/>
      <c r="I21" s="199"/>
      <c r="J21" s="199"/>
      <c r="K21" s="199"/>
      <c r="L21" s="199"/>
      <c r="M21" s="199"/>
      <c r="N21" s="199"/>
      <c r="O21" s="199"/>
      <c r="P21" s="200"/>
    </row>
    <row r="22" spans="1:16" s="185" customFormat="1" x14ac:dyDescent="0.2">
      <c r="A22" s="183">
        <v>44084</v>
      </c>
      <c r="B22" s="184">
        <f t="shared" si="0"/>
        <v>20</v>
      </c>
      <c r="C22" s="187" t="s">
        <v>294</v>
      </c>
      <c r="D22" s="190">
        <v>4.0999999999999996</v>
      </c>
      <c r="E22" s="188" t="s">
        <v>297</v>
      </c>
      <c r="F22" s="187" t="s">
        <v>298</v>
      </c>
      <c r="G22" s="188" t="s">
        <v>337</v>
      </c>
      <c r="H22" s="198"/>
      <c r="I22" s="199"/>
      <c r="J22" s="199"/>
      <c r="K22" s="199"/>
      <c r="L22" s="199"/>
      <c r="M22" s="199"/>
      <c r="N22" s="199"/>
      <c r="O22" s="199"/>
      <c r="P22" s="200"/>
    </row>
    <row r="23" spans="1:16" s="185" customFormat="1" ht="27" customHeight="1" x14ac:dyDescent="0.2">
      <c r="A23" s="183">
        <v>44084</v>
      </c>
      <c r="B23" s="184">
        <f t="shared" si="0"/>
        <v>21</v>
      </c>
      <c r="C23" s="187" t="s">
        <v>294</v>
      </c>
      <c r="D23" s="190">
        <v>4.0999999999999996</v>
      </c>
      <c r="E23" s="188" t="s">
        <v>299</v>
      </c>
      <c r="F23" s="187" t="s">
        <v>247</v>
      </c>
      <c r="G23" s="188" t="s">
        <v>338</v>
      </c>
      <c r="H23" s="198"/>
      <c r="I23" s="199"/>
      <c r="J23" s="199"/>
      <c r="K23" s="199"/>
      <c r="L23" s="199"/>
      <c r="M23" s="199"/>
      <c r="N23" s="199"/>
      <c r="O23" s="199"/>
      <c r="P23" s="200"/>
    </row>
    <row r="24" spans="1:16" s="185" customFormat="1" ht="25.5" x14ac:dyDescent="0.2">
      <c r="A24" s="183">
        <v>44084</v>
      </c>
      <c r="B24" s="184">
        <f t="shared" si="0"/>
        <v>22</v>
      </c>
      <c r="C24" s="187" t="s">
        <v>285</v>
      </c>
      <c r="D24" s="190" t="s">
        <v>300</v>
      </c>
      <c r="E24" s="188" t="s">
        <v>301</v>
      </c>
      <c r="F24" s="187" t="s">
        <v>264</v>
      </c>
      <c r="G24" s="188" t="s">
        <v>302</v>
      </c>
      <c r="H24" s="198"/>
      <c r="I24" s="199"/>
      <c r="J24" s="199"/>
      <c r="K24" s="199"/>
      <c r="L24" s="199"/>
      <c r="M24" s="199"/>
      <c r="N24" s="199"/>
      <c r="O24" s="199"/>
      <c r="P24" s="200"/>
    </row>
    <row r="25" spans="1:16" s="185" customFormat="1" x14ac:dyDescent="0.2">
      <c r="A25" s="183">
        <v>44084</v>
      </c>
      <c r="B25" s="184">
        <f t="shared" si="0"/>
        <v>23</v>
      </c>
      <c r="C25" s="185" t="s">
        <v>258</v>
      </c>
      <c r="D25" s="185" t="s">
        <v>259</v>
      </c>
      <c r="E25" s="186" t="s">
        <v>305</v>
      </c>
      <c r="F25" s="185" t="s">
        <v>303</v>
      </c>
      <c r="G25" s="186" t="s">
        <v>326</v>
      </c>
      <c r="H25" s="198"/>
      <c r="I25" s="199"/>
      <c r="J25" s="199"/>
      <c r="K25" s="199"/>
      <c r="L25" s="199"/>
      <c r="M25" s="199"/>
      <c r="N25" s="199"/>
      <c r="O25" s="199"/>
      <c r="P25" s="200"/>
    </row>
    <row r="26" spans="1:16" s="185" customFormat="1" x14ac:dyDescent="0.2">
      <c r="A26" s="183">
        <v>44084</v>
      </c>
      <c r="B26" s="184">
        <f t="shared" si="0"/>
        <v>24</v>
      </c>
      <c r="C26" s="185" t="s">
        <v>258</v>
      </c>
      <c r="D26" s="185" t="s">
        <v>286</v>
      </c>
      <c r="E26" s="186" t="s">
        <v>304</v>
      </c>
      <c r="F26" s="185" t="s">
        <v>303</v>
      </c>
      <c r="G26" s="186" t="s">
        <v>326</v>
      </c>
      <c r="H26" s="198"/>
      <c r="I26" s="199"/>
      <c r="J26" s="199"/>
      <c r="K26" s="199"/>
      <c r="L26" s="199"/>
      <c r="M26" s="199"/>
      <c r="N26" s="199"/>
      <c r="O26" s="199"/>
      <c r="P26" s="200"/>
    </row>
    <row r="27" spans="1:16" s="185" customFormat="1" x14ac:dyDescent="0.2">
      <c r="A27" s="183">
        <v>44084</v>
      </c>
      <c r="B27" s="184">
        <f t="shared" si="0"/>
        <v>25</v>
      </c>
      <c r="C27" s="187" t="s">
        <v>248</v>
      </c>
      <c r="D27" s="190" t="s">
        <v>275</v>
      </c>
      <c r="E27" s="186" t="s">
        <v>314</v>
      </c>
      <c r="F27" s="185" t="s">
        <v>303</v>
      </c>
      <c r="G27" s="186" t="s">
        <v>326</v>
      </c>
      <c r="H27" s="198"/>
      <c r="I27" s="199"/>
      <c r="J27" s="199"/>
      <c r="K27" s="199"/>
      <c r="L27" s="199"/>
      <c r="M27" s="199"/>
      <c r="N27" s="199"/>
      <c r="O27" s="199"/>
      <c r="P27" s="200"/>
    </row>
    <row r="28" spans="1:16" s="185" customFormat="1" x14ac:dyDescent="0.2">
      <c r="A28" s="183">
        <v>44109</v>
      </c>
      <c r="B28" s="184">
        <f t="shared" si="0"/>
        <v>26</v>
      </c>
      <c r="C28" s="185" t="s">
        <v>277</v>
      </c>
      <c r="D28" s="185" t="s">
        <v>159</v>
      </c>
      <c r="E28" s="185" t="s">
        <v>318</v>
      </c>
      <c r="F28" s="185" t="s">
        <v>319</v>
      </c>
      <c r="G28" s="186" t="s">
        <v>320</v>
      </c>
      <c r="H28" s="199"/>
      <c r="I28" s="199"/>
      <c r="J28" s="199"/>
      <c r="K28" s="199"/>
      <c r="L28" s="199"/>
      <c r="M28" s="199"/>
      <c r="N28" s="199"/>
      <c r="O28" s="199"/>
      <c r="P28" s="199"/>
    </row>
    <row r="29" spans="1:16" s="185" customFormat="1" x14ac:dyDescent="0.2">
      <c r="A29" s="183">
        <v>44109</v>
      </c>
      <c r="B29" s="206">
        <f t="shared" si="0"/>
        <v>27</v>
      </c>
      <c r="C29" s="185" t="s">
        <v>248</v>
      </c>
      <c r="D29" s="185" t="s">
        <v>275</v>
      </c>
      <c r="E29" s="185" t="s">
        <v>322</v>
      </c>
      <c r="F29" s="185" t="s">
        <v>319</v>
      </c>
      <c r="G29" s="186" t="s">
        <v>323</v>
      </c>
      <c r="H29" s="199"/>
      <c r="I29" s="199"/>
      <c r="J29" s="199"/>
      <c r="K29" s="199"/>
      <c r="L29" s="199"/>
      <c r="M29" s="199"/>
      <c r="N29" s="199"/>
      <c r="O29" s="199"/>
      <c r="P29" s="199"/>
    </row>
    <row r="30" spans="1:16" x14ac:dyDescent="0.2">
      <c r="A30" s="183">
        <v>44109</v>
      </c>
      <c r="B30" s="206">
        <f t="shared" si="0"/>
        <v>28</v>
      </c>
      <c r="C30" s="185" t="s">
        <v>294</v>
      </c>
      <c r="D30" s="185" t="s">
        <v>275</v>
      </c>
      <c r="E30" s="185" t="s">
        <v>324</v>
      </c>
      <c r="F30" s="185" t="s">
        <v>319</v>
      </c>
      <c r="G30" s="186" t="s">
        <v>323</v>
      </c>
    </row>
    <row r="31" spans="1:16" x14ac:dyDescent="0.2">
      <c r="A31" s="395">
        <v>44377</v>
      </c>
      <c r="B31" s="206">
        <f t="shared" si="0"/>
        <v>29</v>
      </c>
      <c r="C31" s="234" t="s">
        <v>277</v>
      </c>
      <c r="D31" s="235"/>
      <c r="E31" s="236" t="s">
        <v>339</v>
      </c>
      <c r="F31" s="236" t="s">
        <v>340</v>
      </c>
      <c r="G31" s="236" t="s">
        <v>341</v>
      </c>
    </row>
    <row r="32" spans="1:16" x14ac:dyDescent="0.2">
      <c r="A32" s="395">
        <v>44377</v>
      </c>
      <c r="B32" s="206">
        <f t="shared" si="0"/>
        <v>30</v>
      </c>
      <c r="C32" s="234" t="s">
        <v>277</v>
      </c>
      <c r="D32" s="236"/>
      <c r="E32" s="236" t="s">
        <v>342</v>
      </c>
      <c r="F32" s="236" t="s">
        <v>340</v>
      </c>
      <c r="G32" s="236" t="s">
        <v>343</v>
      </c>
    </row>
    <row r="33" spans="1:16" ht="51" x14ac:dyDescent="0.2">
      <c r="A33" s="395">
        <v>44377</v>
      </c>
      <c r="B33" s="206">
        <f t="shared" si="0"/>
        <v>31</v>
      </c>
      <c r="C33" s="234" t="s">
        <v>277</v>
      </c>
      <c r="D33" s="236"/>
      <c r="E33" s="236" t="s">
        <v>344</v>
      </c>
      <c r="F33" s="236" t="s">
        <v>627</v>
      </c>
      <c r="G33" s="236" t="s">
        <v>628</v>
      </c>
    </row>
    <row r="34" spans="1:16" ht="25.5" x14ac:dyDescent="0.2">
      <c r="A34" s="395">
        <v>44377</v>
      </c>
      <c r="B34" s="206">
        <f t="shared" si="0"/>
        <v>32</v>
      </c>
      <c r="C34" s="234" t="s">
        <v>532</v>
      </c>
      <c r="D34" s="240"/>
      <c r="E34" s="236"/>
      <c r="F34" s="236" t="s">
        <v>533</v>
      </c>
      <c r="G34" s="238" t="s">
        <v>629</v>
      </c>
    </row>
    <row r="35" spans="1:16" ht="38.25" x14ac:dyDescent="0.2">
      <c r="A35" s="395">
        <v>44377</v>
      </c>
      <c r="B35" s="206">
        <f t="shared" si="0"/>
        <v>33</v>
      </c>
      <c r="C35" s="234" t="s">
        <v>345</v>
      </c>
      <c r="D35" s="236"/>
      <c r="E35" s="236"/>
      <c r="F35" s="236" t="s">
        <v>346</v>
      </c>
      <c r="G35" s="236" t="s">
        <v>347</v>
      </c>
    </row>
    <row r="36" spans="1:16" x14ac:dyDescent="0.2">
      <c r="A36" s="395">
        <v>44377</v>
      </c>
      <c r="B36" s="206">
        <f t="shared" si="0"/>
        <v>34</v>
      </c>
      <c r="C36" s="234" t="s">
        <v>348</v>
      </c>
      <c r="D36" s="236">
        <v>1.2</v>
      </c>
      <c r="E36" s="236" t="s">
        <v>349</v>
      </c>
      <c r="F36" s="236" t="s">
        <v>350</v>
      </c>
      <c r="G36" s="236" t="s">
        <v>351</v>
      </c>
    </row>
    <row r="37" spans="1:16" x14ac:dyDescent="0.2">
      <c r="A37" s="395">
        <v>44377</v>
      </c>
      <c r="B37" s="206">
        <f t="shared" si="0"/>
        <v>35</v>
      </c>
      <c r="C37" s="234" t="s">
        <v>348</v>
      </c>
      <c r="D37" s="236">
        <v>1.2</v>
      </c>
      <c r="E37" s="236" t="s">
        <v>537</v>
      </c>
      <c r="F37" s="236" t="s">
        <v>538</v>
      </c>
      <c r="G37" s="238" t="s">
        <v>539</v>
      </c>
    </row>
    <row r="38" spans="1:16" s="397" customFormat="1" x14ac:dyDescent="0.2">
      <c r="A38" s="395">
        <v>44377</v>
      </c>
      <c r="B38" s="206">
        <f t="shared" si="0"/>
        <v>36</v>
      </c>
      <c r="C38" s="234" t="s">
        <v>280</v>
      </c>
      <c r="D38" s="240" t="s">
        <v>281</v>
      </c>
      <c r="E38" s="236" t="s">
        <v>282</v>
      </c>
      <c r="F38" s="236" t="s">
        <v>381</v>
      </c>
      <c r="G38" s="238" t="s">
        <v>630</v>
      </c>
      <c r="H38" s="396"/>
      <c r="I38" s="396"/>
      <c r="J38" s="396"/>
      <c r="K38" s="396"/>
      <c r="L38" s="396"/>
      <c r="M38" s="396"/>
      <c r="N38" s="396"/>
      <c r="O38" s="396"/>
      <c r="P38" s="396"/>
    </row>
    <row r="39" spans="1:16" ht="63.75" x14ac:dyDescent="0.2">
      <c r="A39" s="395">
        <v>44377</v>
      </c>
      <c r="B39" s="206">
        <f t="shared" si="0"/>
        <v>37</v>
      </c>
      <c r="C39" s="234" t="s">
        <v>251</v>
      </c>
      <c r="D39" s="236">
        <v>2.1</v>
      </c>
      <c r="E39" s="236" t="s">
        <v>352</v>
      </c>
      <c r="F39" s="236" t="s">
        <v>353</v>
      </c>
      <c r="G39" s="236" t="s">
        <v>354</v>
      </c>
    </row>
    <row r="40" spans="1:16" ht="25.5" x14ac:dyDescent="0.2">
      <c r="A40" s="395">
        <v>44377</v>
      </c>
      <c r="B40" s="206">
        <f t="shared" si="0"/>
        <v>38</v>
      </c>
      <c r="C40" s="234" t="s">
        <v>251</v>
      </c>
      <c r="D40" s="236">
        <v>2.1</v>
      </c>
      <c r="E40" s="236" t="s">
        <v>355</v>
      </c>
      <c r="F40" s="234" t="s">
        <v>253</v>
      </c>
      <c r="G40" s="236" t="s">
        <v>356</v>
      </c>
    </row>
    <row r="41" spans="1:16" ht="25.5" x14ac:dyDescent="0.2">
      <c r="A41" s="395">
        <v>44377</v>
      </c>
      <c r="B41" s="206">
        <f t="shared" si="0"/>
        <v>39</v>
      </c>
      <c r="C41" s="234" t="s">
        <v>251</v>
      </c>
      <c r="D41" s="236">
        <v>2.1</v>
      </c>
      <c r="E41" s="236" t="s">
        <v>542</v>
      </c>
      <c r="F41" s="234" t="s">
        <v>381</v>
      </c>
      <c r="G41" s="236" t="s">
        <v>631</v>
      </c>
    </row>
    <row r="42" spans="1:16" ht="25.5" x14ac:dyDescent="0.2">
      <c r="A42" s="395">
        <v>44377</v>
      </c>
      <c r="B42" s="206">
        <f t="shared" si="0"/>
        <v>40</v>
      </c>
      <c r="C42" s="234" t="s">
        <v>251</v>
      </c>
      <c r="D42" s="236">
        <v>2.1</v>
      </c>
      <c r="E42" s="236" t="s">
        <v>543</v>
      </c>
      <c r="F42" s="234" t="s">
        <v>253</v>
      </c>
      <c r="G42" s="238" t="s">
        <v>632</v>
      </c>
    </row>
    <row r="43" spans="1:16" ht="25.5" x14ac:dyDescent="0.2">
      <c r="A43" s="395">
        <v>44377</v>
      </c>
      <c r="B43" s="206">
        <f t="shared" si="0"/>
        <v>41</v>
      </c>
      <c r="C43" s="234" t="s">
        <v>251</v>
      </c>
      <c r="D43" s="236">
        <v>2.1</v>
      </c>
      <c r="E43" s="236" t="s">
        <v>357</v>
      </c>
      <c r="F43" s="234" t="s">
        <v>253</v>
      </c>
      <c r="G43" s="236" t="s">
        <v>358</v>
      </c>
    </row>
    <row r="44" spans="1:16" ht="38.25" x14ac:dyDescent="0.2">
      <c r="A44" s="395">
        <v>44377</v>
      </c>
      <c r="B44" s="206">
        <f t="shared" si="0"/>
        <v>42</v>
      </c>
      <c r="C44" s="234" t="s">
        <v>359</v>
      </c>
      <c r="D44" s="236" t="s">
        <v>360</v>
      </c>
      <c r="E44" s="236" t="s">
        <v>544</v>
      </c>
      <c r="F44" s="234" t="s">
        <v>361</v>
      </c>
      <c r="G44" s="236" t="s">
        <v>362</v>
      </c>
    </row>
    <row r="45" spans="1:16" ht="76.5" x14ac:dyDescent="0.2">
      <c r="A45" s="395">
        <v>44377</v>
      </c>
      <c r="B45" s="206">
        <f t="shared" si="0"/>
        <v>43</v>
      </c>
      <c r="C45" s="234" t="s">
        <v>359</v>
      </c>
      <c r="D45" s="236" t="s">
        <v>360</v>
      </c>
      <c r="E45" s="236" t="s">
        <v>363</v>
      </c>
      <c r="F45" s="234" t="s">
        <v>364</v>
      </c>
      <c r="G45" s="236" t="s">
        <v>633</v>
      </c>
    </row>
    <row r="46" spans="1:16" ht="38.25" x14ac:dyDescent="0.2">
      <c r="A46" s="395">
        <v>44377</v>
      </c>
      <c r="B46" s="206">
        <f t="shared" si="0"/>
        <v>44</v>
      </c>
      <c r="C46" s="234" t="s">
        <v>359</v>
      </c>
      <c r="D46" s="236" t="s">
        <v>360</v>
      </c>
      <c r="E46" s="236" t="s">
        <v>514</v>
      </c>
      <c r="F46" s="234" t="s">
        <v>634</v>
      </c>
      <c r="G46" s="236" t="s">
        <v>365</v>
      </c>
    </row>
    <row r="47" spans="1:16" ht="25.5" x14ac:dyDescent="0.2">
      <c r="A47" s="395">
        <v>44377</v>
      </c>
      <c r="B47" s="206">
        <f t="shared" si="0"/>
        <v>45</v>
      </c>
      <c r="C47" s="234" t="s">
        <v>359</v>
      </c>
      <c r="D47" s="236" t="s">
        <v>360</v>
      </c>
      <c r="E47" s="236" t="s">
        <v>366</v>
      </c>
      <c r="F47" s="234" t="s">
        <v>367</v>
      </c>
      <c r="G47" s="236" t="s">
        <v>515</v>
      </c>
    </row>
    <row r="48" spans="1:16" x14ac:dyDescent="0.2">
      <c r="A48" s="395">
        <v>44377</v>
      </c>
      <c r="B48" s="206">
        <f t="shared" si="0"/>
        <v>46</v>
      </c>
      <c r="C48" s="234" t="s">
        <v>359</v>
      </c>
      <c r="D48" s="236" t="s">
        <v>360</v>
      </c>
      <c r="E48" s="236" t="s">
        <v>368</v>
      </c>
      <c r="F48" s="234" t="s">
        <v>247</v>
      </c>
      <c r="G48" s="234" t="s">
        <v>369</v>
      </c>
    </row>
    <row r="49" spans="1:16" ht="25.5" x14ac:dyDescent="0.2">
      <c r="A49" s="395">
        <v>44377</v>
      </c>
      <c r="B49" s="206">
        <f t="shared" si="0"/>
        <v>47</v>
      </c>
      <c r="C49" s="234" t="s">
        <v>370</v>
      </c>
      <c r="D49" s="236" t="s">
        <v>371</v>
      </c>
      <c r="E49" s="236" t="s">
        <v>372</v>
      </c>
      <c r="F49" s="236" t="s">
        <v>516</v>
      </c>
      <c r="G49" s="236" t="s">
        <v>373</v>
      </c>
    </row>
    <row r="50" spans="1:16" ht="25.5" x14ac:dyDescent="0.2">
      <c r="A50" s="395">
        <v>44377</v>
      </c>
      <c r="B50" s="206">
        <f t="shared" si="0"/>
        <v>48</v>
      </c>
      <c r="C50" s="234" t="s">
        <v>374</v>
      </c>
      <c r="D50" s="236" t="s">
        <v>375</v>
      </c>
      <c r="E50" s="236" t="s">
        <v>376</v>
      </c>
      <c r="F50" s="234" t="s">
        <v>267</v>
      </c>
      <c r="G50" s="236" t="s">
        <v>377</v>
      </c>
    </row>
    <row r="51" spans="1:16" s="397" customFormat="1" x14ac:dyDescent="0.2">
      <c r="A51" s="395">
        <v>44377</v>
      </c>
      <c r="B51" s="206">
        <f t="shared" si="0"/>
        <v>49</v>
      </c>
      <c r="C51" s="234" t="s">
        <v>374</v>
      </c>
      <c r="D51" s="236" t="s">
        <v>375</v>
      </c>
      <c r="E51" s="236" t="s">
        <v>635</v>
      </c>
      <c r="F51" s="234" t="s">
        <v>381</v>
      </c>
      <c r="G51" s="238" t="s">
        <v>636</v>
      </c>
      <c r="H51" s="396"/>
      <c r="I51" s="396"/>
      <c r="J51" s="396"/>
      <c r="K51" s="396"/>
      <c r="L51" s="396"/>
      <c r="M51" s="396"/>
      <c r="N51" s="396"/>
      <c r="O51" s="396"/>
      <c r="P51" s="396"/>
    </row>
    <row r="52" spans="1:16" ht="25.5" x14ac:dyDescent="0.2">
      <c r="A52" s="395">
        <v>44377</v>
      </c>
      <c r="B52" s="206">
        <f t="shared" si="0"/>
        <v>50</v>
      </c>
      <c r="C52" s="234" t="s">
        <v>378</v>
      </c>
      <c r="D52" s="236" t="s">
        <v>379</v>
      </c>
      <c r="E52" s="236" t="s">
        <v>376</v>
      </c>
      <c r="F52" s="234" t="s">
        <v>267</v>
      </c>
      <c r="G52" s="236" t="s">
        <v>377</v>
      </c>
    </row>
    <row r="53" spans="1:16" x14ac:dyDescent="0.2">
      <c r="A53" s="395">
        <v>44377</v>
      </c>
      <c r="B53" s="206">
        <f t="shared" si="0"/>
        <v>51</v>
      </c>
      <c r="C53" s="234" t="s">
        <v>378</v>
      </c>
      <c r="D53" s="236" t="s">
        <v>379</v>
      </c>
      <c r="E53" s="236" t="s">
        <v>545</v>
      </c>
      <c r="F53" s="234" t="s">
        <v>253</v>
      </c>
      <c r="G53" s="236" t="s">
        <v>380</v>
      </c>
    </row>
    <row r="54" spans="1:16" x14ac:dyDescent="0.2">
      <c r="A54" s="395">
        <v>44377</v>
      </c>
      <c r="B54" s="206">
        <f t="shared" si="0"/>
        <v>52</v>
      </c>
      <c r="C54" s="234" t="s">
        <v>378</v>
      </c>
      <c r="D54" s="236" t="s">
        <v>379</v>
      </c>
      <c r="E54" s="236" t="s">
        <v>546</v>
      </c>
      <c r="F54" s="234" t="s">
        <v>381</v>
      </c>
      <c r="G54" s="236" t="s">
        <v>382</v>
      </c>
    </row>
    <row r="55" spans="1:16" x14ac:dyDescent="0.2">
      <c r="A55" s="395">
        <v>44377</v>
      </c>
      <c r="B55" s="206">
        <f t="shared" si="0"/>
        <v>53</v>
      </c>
      <c r="C55" s="234" t="s">
        <v>378</v>
      </c>
      <c r="D55" s="236" t="s">
        <v>379</v>
      </c>
      <c r="E55" s="236" t="s">
        <v>635</v>
      </c>
      <c r="F55" s="234" t="s">
        <v>381</v>
      </c>
      <c r="G55" s="238" t="s">
        <v>636</v>
      </c>
    </row>
    <row r="56" spans="1:16" ht="25.5" x14ac:dyDescent="0.2">
      <c r="A56" s="395">
        <v>44377</v>
      </c>
      <c r="B56" s="206">
        <f t="shared" si="0"/>
        <v>54</v>
      </c>
      <c r="C56" s="234" t="s">
        <v>518</v>
      </c>
      <c r="D56" s="236">
        <v>3.1</v>
      </c>
      <c r="E56" s="236" t="s">
        <v>547</v>
      </c>
      <c r="F56" s="234" t="s">
        <v>383</v>
      </c>
      <c r="G56" s="236" t="s">
        <v>384</v>
      </c>
    </row>
    <row r="57" spans="1:16" ht="25.5" x14ac:dyDescent="0.2">
      <c r="A57" s="395">
        <v>44377</v>
      </c>
      <c r="B57" s="206">
        <f t="shared" si="0"/>
        <v>55</v>
      </c>
      <c r="C57" s="234" t="s">
        <v>518</v>
      </c>
      <c r="D57" s="236">
        <v>3.1</v>
      </c>
      <c r="E57" s="236" t="s">
        <v>385</v>
      </c>
      <c r="F57" s="234" t="s">
        <v>350</v>
      </c>
      <c r="G57" s="236" t="s">
        <v>520</v>
      </c>
    </row>
    <row r="58" spans="1:16" ht="126.6" customHeight="1" x14ac:dyDescent="0.2">
      <c r="A58" s="395">
        <v>44377</v>
      </c>
      <c r="B58" s="206">
        <f t="shared" si="0"/>
        <v>56</v>
      </c>
      <c r="C58" s="234" t="s">
        <v>518</v>
      </c>
      <c r="D58" s="236">
        <v>3.1</v>
      </c>
      <c r="E58" s="236" t="s">
        <v>386</v>
      </c>
      <c r="F58" s="236" t="s">
        <v>536</v>
      </c>
      <c r="G58" s="236" t="s">
        <v>517</v>
      </c>
    </row>
    <row r="59" spans="1:16" ht="51" x14ac:dyDescent="0.2">
      <c r="A59" s="395">
        <v>44377</v>
      </c>
      <c r="B59" s="206">
        <f t="shared" si="0"/>
        <v>57</v>
      </c>
      <c r="C59" s="234" t="s">
        <v>518</v>
      </c>
      <c r="D59" s="234">
        <v>3.1</v>
      </c>
      <c r="E59" s="236" t="s">
        <v>637</v>
      </c>
      <c r="F59" s="236" t="s">
        <v>247</v>
      </c>
      <c r="G59" s="238" t="s">
        <v>534</v>
      </c>
    </row>
    <row r="60" spans="1:16" ht="38.25" x14ac:dyDescent="0.2">
      <c r="A60" s="395">
        <v>44377</v>
      </c>
      <c r="B60" s="206">
        <f t="shared" si="0"/>
        <v>58</v>
      </c>
      <c r="C60" s="234" t="s">
        <v>387</v>
      </c>
      <c r="D60" s="236"/>
      <c r="E60" s="236"/>
      <c r="F60" s="234" t="s">
        <v>388</v>
      </c>
      <c r="G60" s="236" t="s">
        <v>638</v>
      </c>
    </row>
    <row r="61" spans="1:16" s="397" customFormat="1" x14ac:dyDescent="0.2">
      <c r="A61" s="395">
        <v>44377</v>
      </c>
      <c r="B61" s="206">
        <f t="shared" si="0"/>
        <v>59</v>
      </c>
      <c r="C61" s="234" t="s">
        <v>387</v>
      </c>
      <c r="D61" s="240" t="s">
        <v>275</v>
      </c>
      <c r="E61" s="236" t="s">
        <v>584</v>
      </c>
      <c r="F61" s="234" t="s">
        <v>639</v>
      </c>
      <c r="G61" s="238" t="s">
        <v>640</v>
      </c>
      <c r="H61" s="396"/>
      <c r="I61" s="396"/>
      <c r="J61" s="396"/>
      <c r="K61" s="396"/>
      <c r="L61" s="396"/>
      <c r="M61" s="396"/>
      <c r="N61" s="396"/>
      <c r="O61" s="396"/>
      <c r="P61" s="396"/>
    </row>
    <row r="62" spans="1:16" x14ac:dyDescent="0.2">
      <c r="A62" s="395">
        <v>44377</v>
      </c>
      <c r="B62" s="206">
        <f t="shared" si="0"/>
        <v>60</v>
      </c>
      <c r="C62" s="234" t="s">
        <v>387</v>
      </c>
      <c r="D62" s="236" t="s">
        <v>275</v>
      </c>
      <c r="E62" s="236" t="s">
        <v>314</v>
      </c>
      <c r="F62" s="234" t="s">
        <v>381</v>
      </c>
      <c r="G62" s="236" t="s">
        <v>521</v>
      </c>
    </row>
    <row r="63" spans="1:16" ht="38.25" x14ac:dyDescent="0.2">
      <c r="A63" s="395">
        <v>44377</v>
      </c>
      <c r="B63" s="206">
        <f t="shared" si="0"/>
        <v>61</v>
      </c>
      <c r="C63" s="234" t="s">
        <v>390</v>
      </c>
      <c r="D63" s="236"/>
      <c r="E63" s="236"/>
      <c r="F63" s="234" t="s">
        <v>388</v>
      </c>
      <c r="G63" s="236" t="s">
        <v>641</v>
      </c>
    </row>
    <row r="64" spans="1:16" ht="38.25" x14ac:dyDescent="0.2">
      <c r="A64" s="395">
        <v>44377</v>
      </c>
      <c r="B64" s="206">
        <f t="shared" si="0"/>
        <v>62</v>
      </c>
      <c r="C64" s="237" t="s">
        <v>390</v>
      </c>
      <c r="D64" s="236" t="s">
        <v>642</v>
      </c>
      <c r="E64" s="236" t="s">
        <v>391</v>
      </c>
      <c r="F64" s="234" t="s">
        <v>381</v>
      </c>
      <c r="G64" s="236" t="s">
        <v>389</v>
      </c>
    </row>
    <row r="65" spans="1:16" x14ac:dyDescent="0.2">
      <c r="A65" s="395">
        <v>44377</v>
      </c>
      <c r="B65" s="206">
        <f t="shared" si="0"/>
        <v>63</v>
      </c>
      <c r="C65" s="237" t="s">
        <v>285</v>
      </c>
      <c r="D65" s="240"/>
      <c r="E65" s="236" t="s">
        <v>522</v>
      </c>
      <c r="F65" s="234" t="s">
        <v>264</v>
      </c>
      <c r="G65" s="238" t="s">
        <v>523</v>
      </c>
    </row>
    <row r="66" spans="1:16" ht="25.5" x14ac:dyDescent="0.2">
      <c r="A66" s="395">
        <v>44377</v>
      </c>
      <c r="B66" s="206">
        <f t="shared" si="0"/>
        <v>64</v>
      </c>
      <c r="C66" s="237" t="s">
        <v>285</v>
      </c>
      <c r="D66" s="236" t="s">
        <v>643</v>
      </c>
      <c r="E66" s="236" t="s">
        <v>548</v>
      </c>
      <c r="F66" s="234" t="s">
        <v>264</v>
      </c>
      <c r="G66" s="236" t="s">
        <v>524</v>
      </c>
    </row>
    <row r="67" spans="1:16" x14ac:dyDescent="0.2">
      <c r="A67" s="395">
        <v>44377</v>
      </c>
      <c r="B67" s="206">
        <f t="shared" si="0"/>
        <v>65</v>
      </c>
      <c r="C67" s="234" t="s">
        <v>285</v>
      </c>
      <c r="D67" s="236" t="s">
        <v>259</v>
      </c>
      <c r="E67" s="236" t="s">
        <v>292</v>
      </c>
      <c r="F67" s="234" t="s">
        <v>293</v>
      </c>
      <c r="G67" s="236" t="s">
        <v>392</v>
      </c>
    </row>
    <row r="68" spans="1:16" x14ac:dyDescent="0.2">
      <c r="A68" s="395">
        <v>44377</v>
      </c>
      <c r="B68" s="206">
        <f t="shared" si="0"/>
        <v>66</v>
      </c>
      <c r="C68" s="234" t="s">
        <v>285</v>
      </c>
      <c r="D68" s="236" t="s">
        <v>259</v>
      </c>
      <c r="E68" s="236" t="s">
        <v>393</v>
      </c>
      <c r="F68" s="234" t="s">
        <v>298</v>
      </c>
      <c r="G68" s="236" t="s">
        <v>394</v>
      </c>
    </row>
    <row r="69" spans="1:16" ht="25.5" x14ac:dyDescent="0.2">
      <c r="A69" s="395">
        <v>44377</v>
      </c>
      <c r="B69" s="206">
        <f t="shared" si="0"/>
        <v>67</v>
      </c>
      <c r="C69" s="234" t="s">
        <v>285</v>
      </c>
      <c r="D69" s="236" t="s">
        <v>644</v>
      </c>
      <c r="E69" s="236" t="s">
        <v>549</v>
      </c>
      <c r="F69" s="234" t="s">
        <v>381</v>
      </c>
      <c r="G69" s="236" t="s">
        <v>395</v>
      </c>
    </row>
    <row r="70" spans="1:16" ht="25.5" x14ac:dyDescent="0.2">
      <c r="A70" s="395">
        <v>44377</v>
      </c>
      <c r="B70" s="206">
        <f t="shared" ref="B70:B95" si="1">B69+1</f>
        <v>68</v>
      </c>
      <c r="C70" s="234" t="s">
        <v>285</v>
      </c>
      <c r="D70" s="238" t="s">
        <v>645</v>
      </c>
      <c r="E70" s="236" t="s">
        <v>554</v>
      </c>
      <c r="F70" s="234" t="s">
        <v>639</v>
      </c>
      <c r="G70" s="238" t="s">
        <v>646</v>
      </c>
    </row>
    <row r="71" spans="1:16" x14ac:dyDescent="0.2">
      <c r="A71" s="395">
        <v>44377</v>
      </c>
      <c r="B71" s="206">
        <f t="shared" si="1"/>
        <v>69</v>
      </c>
      <c r="C71" s="234" t="s">
        <v>285</v>
      </c>
      <c r="D71" s="236" t="s">
        <v>286</v>
      </c>
      <c r="E71" s="236" t="s">
        <v>525</v>
      </c>
      <c r="F71" s="234" t="s">
        <v>381</v>
      </c>
      <c r="G71" s="238" t="s">
        <v>526</v>
      </c>
    </row>
    <row r="72" spans="1:16" x14ac:dyDescent="0.2">
      <c r="A72" s="395">
        <v>44377</v>
      </c>
      <c r="B72" s="206">
        <f t="shared" si="1"/>
        <v>70</v>
      </c>
      <c r="C72" s="237" t="s">
        <v>285</v>
      </c>
      <c r="D72" s="236" t="s">
        <v>286</v>
      </c>
      <c r="E72" s="236" t="s">
        <v>330</v>
      </c>
      <c r="F72" s="234" t="s">
        <v>293</v>
      </c>
      <c r="G72" s="236" t="s">
        <v>392</v>
      </c>
    </row>
    <row r="73" spans="1:16" x14ac:dyDescent="0.2">
      <c r="A73" s="395">
        <v>44377</v>
      </c>
      <c r="B73" s="206">
        <f t="shared" si="1"/>
        <v>71</v>
      </c>
      <c r="C73" s="234" t="s">
        <v>396</v>
      </c>
      <c r="D73" s="234" t="s">
        <v>397</v>
      </c>
      <c r="E73" s="236" t="s">
        <v>398</v>
      </c>
      <c r="F73" s="234" t="s">
        <v>399</v>
      </c>
      <c r="G73" s="238" t="s">
        <v>527</v>
      </c>
    </row>
    <row r="74" spans="1:16" ht="25.5" x14ac:dyDescent="0.2">
      <c r="A74" s="395">
        <v>44377</v>
      </c>
      <c r="B74" s="206">
        <f t="shared" si="1"/>
        <v>72</v>
      </c>
      <c r="C74" s="234" t="s">
        <v>396</v>
      </c>
      <c r="D74" s="234" t="s">
        <v>397</v>
      </c>
      <c r="E74" s="236" t="s">
        <v>376</v>
      </c>
      <c r="F74" s="234" t="s">
        <v>267</v>
      </c>
      <c r="G74" s="238" t="s">
        <v>377</v>
      </c>
    </row>
    <row r="75" spans="1:16" s="397" customFormat="1" x14ac:dyDescent="0.2">
      <c r="A75" s="395">
        <v>44377</v>
      </c>
      <c r="B75" s="206">
        <f t="shared" si="1"/>
        <v>73</v>
      </c>
      <c r="C75" s="234" t="s">
        <v>396</v>
      </c>
      <c r="D75" s="240" t="s">
        <v>397</v>
      </c>
      <c r="E75" s="236" t="s">
        <v>635</v>
      </c>
      <c r="F75" s="234" t="s">
        <v>381</v>
      </c>
      <c r="G75" s="238" t="s">
        <v>636</v>
      </c>
      <c r="H75" s="396"/>
      <c r="I75" s="396"/>
      <c r="J75" s="396"/>
      <c r="K75" s="396"/>
      <c r="L75" s="396"/>
      <c r="M75" s="396"/>
      <c r="N75" s="396"/>
      <c r="O75" s="396"/>
      <c r="P75" s="396"/>
    </row>
    <row r="76" spans="1:16" x14ac:dyDescent="0.2">
      <c r="A76" s="395">
        <v>44377</v>
      </c>
      <c r="B76" s="206">
        <f t="shared" si="1"/>
        <v>74</v>
      </c>
      <c r="C76" s="234" t="s">
        <v>519</v>
      </c>
      <c r="D76" s="240"/>
      <c r="E76" s="236"/>
      <c r="F76" s="234" t="s">
        <v>388</v>
      </c>
      <c r="G76" s="238" t="s">
        <v>528</v>
      </c>
    </row>
    <row r="77" spans="1:16" ht="25.5" x14ac:dyDescent="0.2">
      <c r="A77" s="395">
        <v>44377</v>
      </c>
      <c r="B77" s="206">
        <f t="shared" si="1"/>
        <v>75</v>
      </c>
      <c r="C77" s="234" t="s">
        <v>519</v>
      </c>
      <c r="D77" s="234">
        <v>4.0999999999999996</v>
      </c>
      <c r="E77" s="236" t="s">
        <v>550</v>
      </c>
      <c r="F77" s="236" t="s">
        <v>353</v>
      </c>
      <c r="G77" s="238" t="s">
        <v>400</v>
      </c>
    </row>
    <row r="78" spans="1:16" ht="25.5" x14ac:dyDescent="0.2">
      <c r="A78" s="395">
        <v>44377</v>
      </c>
      <c r="B78" s="206">
        <f t="shared" si="1"/>
        <v>76</v>
      </c>
      <c r="C78" s="234" t="s">
        <v>519</v>
      </c>
      <c r="D78" s="234">
        <v>4.0999999999999996</v>
      </c>
      <c r="E78" s="236" t="s">
        <v>401</v>
      </c>
      <c r="F78" s="234" t="s">
        <v>253</v>
      </c>
      <c r="G78" s="238" t="s">
        <v>402</v>
      </c>
    </row>
    <row r="79" spans="1:16" x14ac:dyDescent="0.2">
      <c r="A79" s="395">
        <v>44377</v>
      </c>
      <c r="B79" s="206">
        <f t="shared" si="1"/>
        <v>77</v>
      </c>
      <c r="C79" s="234" t="s">
        <v>519</v>
      </c>
      <c r="D79" s="234">
        <v>4.0999999999999996</v>
      </c>
      <c r="E79" s="236" t="s">
        <v>403</v>
      </c>
      <c r="F79" s="234" t="s">
        <v>404</v>
      </c>
      <c r="G79" s="238" t="s">
        <v>405</v>
      </c>
    </row>
    <row r="80" spans="1:16" ht="25.5" x14ac:dyDescent="0.2">
      <c r="A80" s="395">
        <v>44377</v>
      </c>
      <c r="B80" s="206">
        <f t="shared" si="1"/>
        <v>78</v>
      </c>
      <c r="C80" s="234" t="s">
        <v>519</v>
      </c>
      <c r="D80" s="234">
        <v>4.0999999999999996</v>
      </c>
      <c r="E80" s="236" t="s">
        <v>408</v>
      </c>
      <c r="F80" s="234" t="s">
        <v>253</v>
      </c>
      <c r="G80" s="238" t="s">
        <v>409</v>
      </c>
    </row>
    <row r="81" spans="1:16" x14ac:dyDescent="0.2">
      <c r="A81" s="395">
        <v>44377</v>
      </c>
      <c r="B81" s="206">
        <f t="shared" si="1"/>
        <v>79</v>
      </c>
      <c r="C81" s="234" t="s">
        <v>519</v>
      </c>
      <c r="D81" s="234">
        <v>4.0999999999999996</v>
      </c>
      <c r="E81" s="236" t="s">
        <v>406</v>
      </c>
      <c r="F81" s="234" t="s">
        <v>253</v>
      </c>
      <c r="G81" s="238" t="s">
        <v>407</v>
      </c>
    </row>
    <row r="82" spans="1:16" ht="38.25" x14ac:dyDescent="0.2">
      <c r="A82" s="395">
        <v>44377</v>
      </c>
      <c r="B82" s="206">
        <f t="shared" si="1"/>
        <v>80</v>
      </c>
      <c r="C82" s="234" t="s">
        <v>529</v>
      </c>
      <c r="D82" s="234">
        <v>5.0999999999999996</v>
      </c>
      <c r="E82" s="236" t="s">
        <v>410</v>
      </c>
      <c r="F82" s="234" t="s">
        <v>411</v>
      </c>
      <c r="G82" s="238" t="s">
        <v>412</v>
      </c>
    </row>
    <row r="83" spans="1:16" ht="25.5" x14ac:dyDescent="0.2">
      <c r="A83" s="395">
        <v>44377</v>
      </c>
      <c r="B83" s="206">
        <f t="shared" si="1"/>
        <v>81</v>
      </c>
      <c r="C83" s="234" t="s">
        <v>529</v>
      </c>
      <c r="D83" s="234">
        <v>5.0999999999999996</v>
      </c>
      <c r="E83" s="236" t="s">
        <v>554</v>
      </c>
      <c r="F83" s="234" t="s">
        <v>411</v>
      </c>
      <c r="G83" s="238" t="s">
        <v>413</v>
      </c>
    </row>
    <row r="84" spans="1:16" x14ac:dyDescent="0.2">
      <c r="A84" s="395">
        <v>44377</v>
      </c>
      <c r="B84" s="206">
        <f t="shared" si="1"/>
        <v>82</v>
      </c>
      <c r="C84" s="234" t="s">
        <v>529</v>
      </c>
      <c r="D84" s="234">
        <v>5.0999999999999996</v>
      </c>
      <c r="E84" s="236" t="s">
        <v>551</v>
      </c>
      <c r="F84" s="234" t="s">
        <v>414</v>
      </c>
      <c r="G84" s="238" t="s">
        <v>415</v>
      </c>
    </row>
    <row r="85" spans="1:16" ht="63.75" x14ac:dyDescent="0.2">
      <c r="A85" s="395">
        <v>44377</v>
      </c>
      <c r="B85" s="206">
        <f t="shared" si="1"/>
        <v>83</v>
      </c>
      <c r="C85" s="234" t="s">
        <v>529</v>
      </c>
      <c r="D85" s="234">
        <v>5.0999999999999996</v>
      </c>
      <c r="E85" s="236" t="s">
        <v>416</v>
      </c>
      <c r="F85" s="236" t="s">
        <v>417</v>
      </c>
      <c r="G85" s="238" t="s">
        <v>552</v>
      </c>
    </row>
    <row r="86" spans="1:16" x14ac:dyDescent="0.2">
      <c r="A86" s="395">
        <v>44377</v>
      </c>
      <c r="B86" s="206">
        <f t="shared" si="1"/>
        <v>84</v>
      </c>
      <c r="C86" s="234" t="s">
        <v>529</v>
      </c>
      <c r="D86" s="234">
        <v>5.0999999999999996</v>
      </c>
      <c r="E86" s="236" t="s">
        <v>530</v>
      </c>
      <c r="F86" s="236" t="s">
        <v>381</v>
      </c>
      <c r="G86" s="238" t="s">
        <v>531</v>
      </c>
    </row>
    <row r="87" spans="1:16" ht="25.5" x14ac:dyDescent="0.2">
      <c r="A87" s="395">
        <v>44377</v>
      </c>
      <c r="B87" s="206">
        <f t="shared" si="1"/>
        <v>85</v>
      </c>
      <c r="C87" s="234" t="s">
        <v>529</v>
      </c>
      <c r="D87" s="236">
        <v>5.0999999999999996</v>
      </c>
      <c r="E87" s="236" t="s">
        <v>509</v>
      </c>
      <c r="F87" s="236" t="s">
        <v>510</v>
      </c>
      <c r="G87" s="236" t="s">
        <v>513</v>
      </c>
    </row>
    <row r="88" spans="1:16" ht="25.5" x14ac:dyDescent="0.2">
      <c r="A88" s="395">
        <v>44377</v>
      </c>
      <c r="B88" s="206">
        <f t="shared" si="1"/>
        <v>86</v>
      </c>
      <c r="C88" s="234" t="s">
        <v>418</v>
      </c>
      <c r="D88" s="234"/>
      <c r="E88" s="236" t="s">
        <v>419</v>
      </c>
      <c r="F88" s="234" t="s">
        <v>381</v>
      </c>
      <c r="G88" s="238" t="s">
        <v>540</v>
      </c>
    </row>
    <row r="89" spans="1:16" x14ac:dyDescent="0.2">
      <c r="A89" s="395">
        <v>44377</v>
      </c>
      <c r="B89" s="206">
        <f t="shared" si="1"/>
        <v>87</v>
      </c>
      <c r="C89" s="234" t="s">
        <v>418</v>
      </c>
      <c r="D89" s="239"/>
      <c r="E89" s="238" t="s">
        <v>511</v>
      </c>
      <c r="F89" s="234" t="s">
        <v>381</v>
      </c>
      <c r="G89" s="238" t="s">
        <v>512</v>
      </c>
    </row>
    <row r="90" spans="1:16" s="397" customFormat="1" x14ac:dyDescent="0.2">
      <c r="A90" s="395">
        <v>44377</v>
      </c>
      <c r="B90" s="206">
        <f t="shared" si="1"/>
        <v>88</v>
      </c>
      <c r="C90" s="187" t="s">
        <v>418</v>
      </c>
      <c r="D90" s="187"/>
      <c r="E90" s="187" t="s">
        <v>647</v>
      </c>
      <c r="F90" s="187" t="s">
        <v>381</v>
      </c>
      <c r="G90" s="188" t="s">
        <v>648</v>
      </c>
      <c r="H90" s="396"/>
      <c r="I90" s="396"/>
      <c r="J90" s="396"/>
      <c r="K90" s="396"/>
      <c r="L90" s="396"/>
      <c r="M90" s="396"/>
      <c r="N90" s="396"/>
      <c r="O90" s="396"/>
      <c r="P90" s="396"/>
    </row>
    <row r="91" spans="1:16" ht="25.5" x14ac:dyDescent="0.2">
      <c r="A91" s="395">
        <v>44377</v>
      </c>
      <c r="B91" s="206">
        <f t="shared" si="1"/>
        <v>89</v>
      </c>
      <c r="C91" s="238" t="s">
        <v>418</v>
      </c>
      <c r="D91" s="236"/>
      <c r="E91" s="238" t="s">
        <v>585</v>
      </c>
      <c r="F91" s="238" t="s">
        <v>381</v>
      </c>
      <c r="G91" s="238" t="s">
        <v>649</v>
      </c>
    </row>
    <row r="92" spans="1:16" ht="38.25" x14ac:dyDescent="0.2">
      <c r="A92" s="183">
        <v>44383</v>
      </c>
      <c r="B92" s="206">
        <f t="shared" si="1"/>
        <v>90</v>
      </c>
      <c r="C92" s="234" t="s">
        <v>345</v>
      </c>
      <c r="D92" s="185"/>
      <c r="E92" s="185" t="s">
        <v>650</v>
      </c>
      <c r="F92" s="185" t="s">
        <v>253</v>
      </c>
      <c r="G92" s="186" t="s">
        <v>651</v>
      </c>
    </row>
    <row r="93" spans="1:16" ht="25.5" x14ac:dyDescent="0.2">
      <c r="A93" s="183">
        <v>44383</v>
      </c>
      <c r="B93" s="206">
        <f t="shared" si="1"/>
        <v>91</v>
      </c>
      <c r="C93" s="234" t="s">
        <v>345</v>
      </c>
      <c r="D93" s="185"/>
      <c r="E93" s="185" t="s">
        <v>652</v>
      </c>
      <c r="F93" s="185" t="s">
        <v>253</v>
      </c>
      <c r="G93" s="186" t="s">
        <v>653</v>
      </c>
    </row>
    <row r="94" spans="1:16" ht="25.5" x14ac:dyDescent="0.2">
      <c r="A94" s="183">
        <v>44383</v>
      </c>
      <c r="B94" s="206">
        <f t="shared" si="1"/>
        <v>92</v>
      </c>
      <c r="C94" s="234" t="s">
        <v>518</v>
      </c>
      <c r="D94" s="236">
        <v>3.1</v>
      </c>
      <c r="E94" s="185" t="s">
        <v>654</v>
      </c>
      <c r="F94" s="185" t="s">
        <v>253</v>
      </c>
      <c r="G94" s="186" t="s">
        <v>655</v>
      </c>
    </row>
    <row r="95" spans="1:16" ht="25.5" x14ac:dyDescent="0.2">
      <c r="A95" s="183">
        <v>44383</v>
      </c>
      <c r="B95" s="206">
        <f t="shared" si="1"/>
        <v>93</v>
      </c>
      <c r="C95" s="234" t="s">
        <v>518</v>
      </c>
      <c r="D95" s="236">
        <v>3.1</v>
      </c>
      <c r="E95" s="185" t="s">
        <v>656</v>
      </c>
      <c r="F95" s="185" t="s">
        <v>253</v>
      </c>
      <c r="G95" s="186" t="s">
        <v>657</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24"/>
  <sheetViews>
    <sheetView zoomScale="80" zoomScaleNormal="80" workbookViewId="0">
      <selection activeCell="F34" sqref="F34"/>
    </sheetView>
  </sheetViews>
  <sheetFormatPr defaultColWidth="9" defaultRowHeight="12.75" x14ac:dyDescent="0.2"/>
  <cols>
    <col min="1" max="1" width="10.7109375" style="182" customWidth="1"/>
    <col min="2" max="2" width="15.7109375" style="189" customWidth="1"/>
    <col min="3" max="3" width="27.42578125" style="182" customWidth="1"/>
    <col min="4" max="4" width="22.7109375" style="189" customWidth="1"/>
    <col min="5" max="5" width="23.5703125" style="182" customWidth="1"/>
    <col min="6" max="6" width="25.28515625" style="182" customWidth="1"/>
    <col min="7" max="7" width="101.42578125" style="182" customWidth="1"/>
    <col min="8" max="8" width="19.28515625" style="196" customWidth="1"/>
    <col min="9" max="9" width="16.5703125" style="196" customWidth="1"/>
    <col min="10" max="10" width="12.42578125" style="196" customWidth="1"/>
    <col min="11" max="11" width="9.7109375" style="196" customWidth="1"/>
    <col min="12" max="12" width="9" style="196" customWidth="1"/>
    <col min="13" max="13" width="9" style="196"/>
    <col min="14" max="14" width="11.28515625" style="196" customWidth="1"/>
    <col min="15" max="15" width="9" style="196"/>
    <col min="16" max="16" width="82.28515625" style="196" customWidth="1"/>
    <col min="17" max="16384" width="9" style="182"/>
  </cols>
  <sheetData>
    <row r="1" spans="1:16" ht="22.35" customHeight="1" x14ac:dyDescent="0.2">
      <c r="H1" s="195"/>
    </row>
    <row r="2" spans="1:16" ht="28.5" customHeight="1" x14ac:dyDescent="0.2">
      <c r="A2" s="202" t="s">
        <v>240</v>
      </c>
      <c r="B2" s="203" t="s">
        <v>677</v>
      </c>
      <c r="C2" s="202" t="s">
        <v>242</v>
      </c>
      <c r="D2" s="202" t="s">
        <v>243</v>
      </c>
      <c r="E2" s="202" t="s">
        <v>244</v>
      </c>
      <c r="F2" s="202" t="s">
        <v>245</v>
      </c>
      <c r="G2" s="202" t="s">
        <v>246</v>
      </c>
      <c r="H2" s="197"/>
      <c r="I2" s="197"/>
      <c r="J2" s="197"/>
      <c r="K2" s="197"/>
      <c r="L2" s="197"/>
      <c r="M2" s="197"/>
      <c r="N2" s="197"/>
      <c r="O2" s="197"/>
      <c r="P2" s="197"/>
    </row>
    <row r="3" spans="1:16" s="185" customFormat="1" x14ac:dyDescent="0.2">
      <c r="A3" s="183">
        <v>44434</v>
      </c>
      <c r="B3" s="184">
        <v>1</v>
      </c>
      <c r="C3" s="405" t="s">
        <v>676</v>
      </c>
      <c r="D3" s="190"/>
      <c r="E3" s="188"/>
      <c r="F3" s="188" t="s">
        <v>250</v>
      </c>
      <c r="G3" s="188" t="s">
        <v>328</v>
      </c>
      <c r="H3" s="198"/>
      <c r="I3" s="199"/>
      <c r="J3" s="199"/>
      <c r="K3" s="199"/>
      <c r="L3" s="199"/>
      <c r="M3" s="199"/>
      <c r="N3" s="199"/>
      <c r="O3" s="199"/>
      <c r="P3" s="200"/>
    </row>
    <row r="4" spans="1:16" s="185" customFormat="1" x14ac:dyDescent="0.2">
      <c r="A4" s="183">
        <v>44434</v>
      </c>
      <c r="B4" s="184">
        <f t="shared" ref="B4:B14" si="0">B3+1</f>
        <v>2</v>
      </c>
      <c r="C4" s="405" t="s">
        <v>285</v>
      </c>
      <c r="D4" s="411" t="s">
        <v>286</v>
      </c>
      <c r="E4" s="188"/>
      <c r="F4" s="406" t="s">
        <v>678</v>
      </c>
      <c r="G4" s="406" t="s">
        <v>679</v>
      </c>
      <c r="H4" s="198"/>
      <c r="I4" s="199"/>
      <c r="J4" s="199"/>
      <c r="K4" s="199"/>
      <c r="L4" s="199"/>
      <c r="M4" s="199"/>
      <c r="N4" s="199"/>
      <c r="O4" s="199"/>
      <c r="P4" s="200"/>
    </row>
    <row r="5" spans="1:16" s="185" customFormat="1" ht="25.5" x14ac:dyDescent="0.2">
      <c r="A5" s="183">
        <v>44434</v>
      </c>
      <c r="B5" s="184">
        <f t="shared" si="0"/>
        <v>3</v>
      </c>
      <c r="C5" s="405" t="s">
        <v>285</v>
      </c>
      <c r="D5" s="411" t="s">
        <v>259</v>
      </c>
      <c r="E5" s="406" t="s">
        <v>681</v>
      </c>
      <c r="F5" s="188" t="s">
        <v>264</v>
      </c>
      <c r="G5" s="188" t="s">
        <v>265</v>
      </c>
      <c r="H5" s="198"/>
      <c r="I5" s="199"/>
      <c r="J5" s="199"/>
      <c r="K5" s="199"/>
      <c r="L5" s="199"/>
      <c r="M5" s="199"/>
      <c r="N5" s="199"/>
      <c r="O5" s="199"/>
      <c r="P5" s="200"/>
    </row>
    <row r="6" spans="1:16" s="185" customFormat="1" ht="25.5" x14ac:dyDescent="0.2">
      <c r="A6" s="412">
        <v>44432</v>
      </c>
      <c r="B6" s="413">
        <f t="shared" si="0"/>
        <v>4</v>
      </c>
      <c r="C6" s="393" t="s">
        <v>345</v>
      </c>
      <c r="D6" s="413"/>
      <c r="E6" s="393" t="s">
        <v>682</v>
      </c>
      <c r="F6" s="414" t="s">
        <v>683</v>
      </c>
      <c r="G6" s="414" t="s">
        <v>684</v>
      </c>
      <c r="H6" s="198"/>
      <c r="I6" s="199"/>
      <c r="J6" s="199"/>
      <c r="K6" s="199"/>
      <c r="L6" s="199"/>
      <c r="M6" s="199"/>
      <c r="N6" s="199"/>
      <c r="O6" s="199"/>
      <c r="P6" s="200"/>
    </row>
    <row r="7" spans="1:16" s="185" customFormat="1" x14ac:dyDescent="0.2">
      <c r="A7" s="183">
        <v>44470</v>
      </c>
      <c r="B7" s="413">
        <f t="shared" si="0"/>
        <v>5</v>
      </c>
      <c r="C7" s="405" t="s">
        <v>390</v>
      </c>
      <c r="D7" s="411" t="s">
        <v>598</v>
      </c>
      <c r="E7" s="406" t="s">
        <v>689</v>
      </c>
      <c r="F7" s="188"/>
      <c r="G7" s="406" t="s">
        <v>690</v>
      </c>
      <c r="H7" s="198"/>
      <c r="I7" s="199"/>
      <c r="J7" s="199"/>
      <c r="K7" s="199"/>
      <c r="L7" s="199"/>
      <c r="M7" s="199"/>
      <c r="N7" s="199"/>
      <c r="O7" s="199"/>
      <c r="P7" s="200"/>
    </row>
    <row r="8" spans="1:16" s="185" customFormat="1" ht="25.5" x14ac:dyDescent="0.2">
      <c r="A8" s="183">
        <v>44474</v>
      </c>
      <c r="B8" s="413">
        <f t="shared" si="0"/>
        <v>6</v>
      </c>
      <c r="C8" s="405" t="s">
        <v>518</v>
      </c>
      <c r="D8" s="190"/>
      <c r="E8" s="406" t="s">
        <v>696</v>
      </c>
      <c r="F8" s="406" t="s">
        <v>692</v>
      </c>
      <c r="G8" s="406" t="s">
        <v>693</v>
      </c>
      <c r="H8" s="198"/>
      <c r="I8" s="199"/>
      <c r="J8" s="199"/>
      <c r="K8" s="199"/>
      <c r="L8" s="199"/>
      <c r="M8" s="199"/>
      <c r="N8" s="199"/>
      <c r="O8" s="199"/>
      <c r="P8" s="200"/>
    </row>
    <row r="9" spans="1:16" s="185" customFormat="1" x14ac:dyDescent="0.2">
      <c r="A9" s="183">
        <v>44474</v>
      </c>
      <c r="B9" s="413">
        <f t="shared" si="0"/>
        <v>7</v>
      </c>
      <c r="C9" s="405" t="s">
        <v>518</v>
      </c>
      <c r="D9" s="190"/>
      <c r="E9" s="406" t="s">
        <v>698</v>
      </c>
      <c r="F9" s="406" t="s">
        <v>692</v>
      </c>
      <c r="G9" s="406" t="s">
        <v>699</v>
      </c>
      <c r="H9" s="198"/>
      <c r="I9" s="199"/>
      <c r="J9" s="199"/>
      <c r="K9" s="199"/>
      <c r="L9" s="199"/>
      <c r="M9" s="199"/>
      <c r="N9" s="199"/>
      <c r="O9" s="199"/>
      <c r="P9" s="200"/>
    </row>
    <row r="10" spans="1:16" s="185" customFormat="1" x14ac:dyDescent="0.2">
      <c r="A10" s="183">
        <v>44474</v>
      </c>
      <c r="B10" s="413">
        <f t="shared" si="0"/>
        <v>8</v>
      </c>
      <c r="C10" s="405" t="s">
        <v>518</v>
      </c>
      <c r="D10" s="411" t="s">
        <v>598</v>
      </c>
      <c r="E10" s="188"/>
      <c r="F10" s="406" t="s">
        <v>694</v>
      </c>
      <c r="G10" s="406" t="s">
        <v>695</v>
      </c>
      <c r="H10" s="198"/>
      <c r="I10" s="199"/>
      <c r="J10" s="199"/>
      <c r="K10" s="199"/>
      <c r="L10" s="199"/>
      <c r="M10" s="199"/>
      <c r="N10" s="199"/>
      <c r="O10" s="199"/>
      <c r="P10" s="200"/>
    </row>
    <row r="11" spans="1:16" s="185" customFormat="1" x14ac:dyDescent="0.2">
      <c r="A11" s="412">
        <v>44482</v>
      </c>
      <c r="B11" s="413">
        <f t="shared" si="0"/>
        <v>9</v>
      </c>
      <c r="C11" s="393" t="s">
        <v>277</v>
      </c>
      <c r="D11" s="413"/>
      <c r="E11" s="393" t="s">
        <v>700</v>
      </c>
      <c r="F11" s="426" t="s">
        <v>701</v>
      </c>
      <c r="G11" s="414" t="s">
        <v>701</v>
      </c>
      <c r="H11" s="198"/>
      <c r="I11" s="199"/>
      <c r="J11" s="199"/>
      <c r="K11" s="199"/>
      <c r="L11" s="199"/>
      <c r="M11" s="199"/>
      <c r="N11" s="199"/>
      <c r="O11" s="199"/>
      <c r="P11" s="200"/>
    </row>
    <row r="12" spans="1:16" s="185" customFormat="1" x14ac:dyDescent="0.2">
      <c r="A12" s="183">
        <v>44487</v>
      </c>
      <c r="B12" s="413">
        <f t="shared" si="0"/>
        <v>10</v>
      </c>
      <c r="C12" s="405" t="s">
        <v>280</v>
      </c>
      <c r="D12" s="411" t="s">
        <v>281</v>
      </c>
      <c r="E12" s="406" t="s">
        <v>705</v>
      </c>
      <c r="F12" s="188"/>
      <c r="G12" s="406" t="s">
        <v>690</v>
      </c>
      <c r="H12" s="198"/>
      <c r="I12" s="199"/>
      <c r="J12" s="199"/>
      <c r="K12" s="199"/>
      <c r="L12" s="199"/>
      <c r="M12" s="199"/>
      <c r="N12" s="199"/>
      <c r="O12" s="199"/>
      <c r="P12" s="200"/>
    </row>
    <row r="13" spans="1:16" s="185" customFormat="1" x14ac:dyDescent="0.2">
      <c r="A13" s="407">
        <v>44489</v>
      </c>
      <c r="B13" s="413">
        <f t="shared" si="0"/>
        <v>11</v>
      </c>
      <c r="C13" s="405" t="s">
        <v>561</v>
      </c>
      <c r="D13" s="411" t="s">
        <v>706</v>
      </c>
      <c r="E13" s="406" t="s">
        <v>707</v>
      </c>
      <c r="F13" s="234" t="s">
        <v>381</v>
      </c>
      <c r="G13" s="433" t="s">
        <v>708</v>
      </c>
      <c r="H13" s="198"/>
      <c r="I13" s="199"/>
      <c r="J13" s="199"/>
      <c r="K13" s="199"/>
      <c r="L13" s="199"/>
      <c r="M13" s="199"/>
      <c r="N13" s="199"/>
      <c r="O13" s="199"/>
      <c r="P13" s="200"/>
    </row>
    <row r="14" spans="1:16" s="185" customFormat="1" x14ac:dyDescent="0.2">
      <c r="A14" s="407">
        <v>44810</v>
      </c>
      <c r="B14" s="413">
        <f t="shared" si="0"/>
        <v>12</v>
      </c>
      <c r="C14" s="405" t="s">
        <v>285</v>
      </c>
      <c r="D14" s="411" t="s">
        <v>286</v>
      </c>
      <c r="E14" s="188"/>
      <c r="F14" s="406" t="s">
        <v>711</v>
      </c>
      <c r="G14" s="406" t="s">
        <v>679</v>
      </c>
      <c r="H14" s="198"/>
      <c r="I14" s="199"/>
      <c r="J14" s="199"/>
      <c r="K14" s="199"/>
      <c r="L14" s="199"/>
      <c r="M14" s="199"/>
      <c r="N14" s="199"/>
      <c r="O14" s="199"/>
      <c r="P14" s="200"/>
    </row>
    <row r="15" spans="1:16" s="185" customFormat="1" x14ac:dyDescent="0.2">
      <c r="A15" s="407"/>
      <c r="B15" s="408"/>
      <c r="C15" s="405"/>
      <c r="D15" s="190"/>
      <c r="E15" s="188"/>
      <c r="F15" s="406"/>
      <c r="G15" s="409"/>
      <c r="H15" s="198"/>
      <c r="I15" s="199"/>
      <c r="J15" s="199"/>
      <c r="K15" s="199"/>
      <c r="L15" s="199"/>
      <c r="M15" s="199"/>
      <c r="N15" s="199"/>
      <c r="O15" s="199"/>
      <c r="P15" s="200"/>
    </row>
    <row r="16" spans="1:16" s="185" customFormat="1" x14ac:dyDescent="0.2">
      <c r="A16" s="407"/>
      <c r="B16" s="408"/>
      <c r="C16" s="405"/>
      <c r="D16" s="190"/>
      <c r="E16" s="188"/>
      <c r="F16" s="406"/>
      <c r="G16" s="409"/>
      <c r="H16" s="198"/>
      <c r="I16" s="199"/>
      <c r="J16" s="199"/>
      <c r="K16" s="199"/>
      <c r="L16" s="199"/>
      <c r="M16" s="199"/>
      <c r="N16" s="199"/>
      <c r="O16" s="199"/>
      <c r="P16" s="200"/>
    </row>
    <row r="17" spans="1:16" s="185" customFormat="1" x14ac:dyDescent="0.2">
      <c r="A17" s="407"/>
      <c r="B17" s="408"/>
      <c r="C17" s="405"/>
      <c r="D17" s="190"/>
      <c r="E17" s="188"/>
      <c r="F17" s="406"/>
      <c r="G17" s="409"/>
      <c r="H17" s="198"/>
      <c r="I17" s="199"/>
      <c r="J17" s="199"/>
      <c r="K17" s="199"/>
      <c r="L17" s="199"/>
      <c r="M17" s="199"/>
      <c r="N17" s="199"/>
      <c r="O17" s="199"/>
      <c r="P17" s="200"/>
    </row>
    <row r="18" spans="1:16" s="185" customFormat="1" x14ac:dyDescent="0.2">
      <c r="A18" s="407"/>
      <c r="B18" s="408"/>
      <c r="C18" s="405"/>
      <c r="D18" s="190"/>
      <c r="E18" s="188"/>
      <c r="F18" s="406"/>
      <c r="G18" s="409"/>
      <c r="H18" s="198"/>
      <c r="I18" s="199"/>
      <c r="J18" s="199"/>
      <c r="K18" s="199"/>
      <c r="L18" s="199"/>
      <c r="M18" s="199"/>
      <c r="N18" s="199"/>
      <c r="O18" s="199"/>
      <c r="P18" s="200"/>
    </row>
    <row r="19" spans="1:16" s="185" customFormat="1" x14ac:dyDescent="0.2">
      <c r="A19" s="407"/>
      <c r="B19" s="408"/>
      <c r="C19" s="405"/>
      <c r="D19" s="190"/>
      <c r="E19" s="188"/>
      <c r="F19" s="406"/>
      <c r="G19" s="409"/>
      <c r="H19" s="198"/>
      <c r="I19" s="199"/>
      <c r="J19" s="199"/>
      <c r="K19" s="199"/>
      <c r="L19" s="199"/>
      <c r="M19" s="199"/>
      <c r="N19" s="199"/>
      <c r="O19" s="199"/>
      <c r="P19" s="200"/>
    </row>
    <row r="20" spans="1:16" s="185" customFormat="1" x14ac:dyDescent="0.2">
      <c r="A20" s="407"/>
      <c r="B20" s="408"/>
      <c r="C20" s="405"/>
      <c r="D20" s="190"/>
      <c r="E20" s="188"/>
      <c r="F20" s="406"/>
      <c r="G20" s="409"/>
      <c r="H20" s="198"/>
      <c r="I20" s="199"/>
      <c r="J20" s="199"/>
      <c r="K20" s="199"/>
      <c r="L20" s="199"/>
      <c r="M20" s="199"/>
      <c r="N20" s="199"/>
      <c r="O20" s="199"/>
      <c r="P20" s="200"/>
    </row>
    <row r="21" spans="1:16" s="185" customFormat="1" x14ac:dyDescent="0.2">
      <c r="A21" s="407"/>
      <c r="B21" s="408"/>
      <c r="C21" s="405"/>
      <c r="D21" s="190"/>
      <c r="E21" s="188"/>
      <c r="F21" s="406"/>
      <c r="G21" s="409"/>
      <c r="H21" s="198"/>
      <c r="I21" s="199"/>
      <c r="J21" s="199"/>
      <c r="K21" s="199"/>
      <c r="L21" s="199"/>
      <c r="M21" s="199"/>
      <c r="N21" s="199"/>
      <c r="O21" s="199"/>
      <c r="P21" s="200"/>
    </row>
    <row r="22" spans="1:16" x14ac:dyDescent="0.2">
      <c r="A22" s="407"/>
      <c r="B22" s="408"/>
      <c r="C22" s="185"/>
      <c r="D22" s="185"/>
      <c r="E22" s="185"/>
      <c r="F22" s="185"/>
      <c r="G22" s="409"/>
    </row>
    <row r="23" spans="1:16" x14ac:dyDescent="0.2">
      <c r="A23" s="407"/>
      <c r="B23" s="408"/>
      <c r="C23" s="185"/>
      <c r="D23" s="185"/>
      <c r="E23" s="185"/>
      <c r="F23" s="185"/>
      <c r="G23" s="409"/>
    </row>
    <row r="24" spans="1:16" x14ac:dyDescent="0.2">
      <c r="A24" s="407"/>
      <c r="B24" s="408"/>
      <c r="C24" s="185"/>
      <c r="D24" s="185"/>
      <c r="E24" s="185"/>
      <c r="F24" s="185"/>
      <c r="G24" s="409"/>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eetViews>
  <sheetFormatPr defaultColWidth="9.28515625" defaultRowHeight="15" customHeight="1" x14ac:dyDescent="0.2"/>
  <cols>
    <col min="1" max="1" width="16.28515625" style="48" customWidth="1"/>
    <col min="2" max="2" width="26.7109375" style="48" customWidth="1"/>
    <col min="3" max="16384" width="9.28515625" style="48"/>
  </cols>
  <sheetData>
    <row r="1" spans="1:2" ht="15" customHeight="1" x14ac:dyDescent="0.2">
      <c r="A1" s="48" t="s">
        <v>151</v>
      </c>
    </row>
    <row r="3" spans="1:2" ht="15" customHeight="1" x14ac:dyDescent="0.2">
      <c r="A3" s="220" t="s">
        <v>499</v>
      </c>
      <c r="B3" s="322" t="s">
        <v>141</v>
      </c>
    </row>
    <row r="4" spans="1:2" ht="15" customHeight="1" x14ac:dyDescent="0.2">
      <c r="B4" s="322" t="s">
        <v>84</v>
      </c>
    </row>
    <row r="5" spans="1:2" ht="15" customHeight="1" x14ac:dyDescent="0.2">
      <c r="B5" s="322" t="s">
        <v>142</v>
      </c>
    </row>
    <row r="6" spans="1:2" ht="15" customHeight="1" x14ac:dyDescent="0.2">
      <c r="B6" s="322" t="s">
        <v>144</v>
      </c>
    </row>
    <row r="7" spans="1:2" ht="15" customHeight="1" x14ac:dyDescent="0.2">
      <c r="B7" s="322" t="s">
        <v>490</v>
      </c>
    </row>
    <row r="8" spans="1:2" ht="15" customHeight="1" x14ac:dyDescent="0.2">
      <c r="B8" s="322" t="s">
        <v>146</v>
      </c>
    </row>
    <row r="9" spans="1:2" ht="15" customHeight="1" x14ac:dyDescent="0.2">
      <c r="B9" s="322" t="s">
        <v>1</v>
      </c>
    </row>
    <row r="10" spans="1:2" ht="15" customHeight="1" x14ac:dyDescent="0.2">
      <c r="B10" s="322" t="s">
        <v>148</v>
      </c>
    </row>
    <row r="11" spans="1:2" ht="15" customHeight="1" x14ac:dyDescent="0.2">
      <c r="B11" s="322" t="s">
        <v>232</v>
      </c>
    </row>
    <row r="12" spans="1:2" ht="15" customHeight="1" x14ac:dyDescent="0.2">
      <c r="B12" s="323" t="s">
        <v>541</v>
      </c>
    </row>
    <row r="15" spans="1:2" ht="15" customHeight="1" x14ac:dyDescent="0.2">
      <c r="A15" s="220" t="s">
        <v>498</v>
      </c>
      <c r="B15" s="323" t="s">
        <v>432</v>
      </c>
    </row>
    <row r="16" spans="1:2" ht="15" customHeight="1" x14ac:dyDescent="0.2">
      <c r="B16" s="323" t="s">
        <v>313</v>
      </c>
    </row>
    <row r="17" spans="1:2" ht="15" customHeight="1" x14ac:dyDescent="0.2">
      <c r="B17" s="323" t="s">
        <v>434</v>
      </c>
    </row>
    <row r="18" spans="1:2" ht="15" customHeight="1" x14ac:dyDescent="0.2">
      <c r="B18" s="323" t="s">
        <v>121</v>
      </c>
    </row>
    <row r="19" spans="1:2" ht="15" customHeight="1" x14ac:dyDescent="0.2">
      <c r="B19" s="323" t="s">
        <v>67</v>
      </c>
    </row>
    <row r="21" spans="1:2" ht="15" customHeight="1" x14ac:dyDescent="0.2">
      <c r="A21" s="220" t="s">
        <v>500</v>
      </c>
      <c r="B21" s="323" t="s">
        <v>496</v>
      </c>
    </row>
    <row r="22" spans="1:2" ht="15" customHeight="1" x14ac:dyDescent="0.2">
      <c r="B22" s="323" t="s">
        <v>497</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8EA1792-52DC-42CB-9111-32D52817D6F2}"/>
</file>

<file path=customXml/itemProps2.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3.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3.3 Depreciation amortisation</vt:lpstr>
      <vt:lpstr>3.1 Asset useful life</vt:lpstr>
      <vt:lpstr>3.2 Asset impairment</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2017-11-25T22:15:53Z</cp:lastPrinted>
  <dcterms:created xsi:type="dcterms:W3CDTF">2012-02-16T03:44:14Z</dcterms:created>
  <dcterms:modified xsi:type="dcterms:W3CDTF">2023-10-30T10:21:49Z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0x01010015296EA19ABC954EABA4C30FD461591D</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2023-10-27T00:04:01Z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8290c35d-044a-43e1-8882-faafc437433a</vt:lpwstr>
  </property>
  <property fmtid="{D5CDD505-2E9C-101B-9397-08002B2CF9AE}" pid="11" name="MSIP_Label_8e2e509a-f02b-496b-97a8-09ffbb9893ea_ContentBits">
    <vt:lpwstr>0</vt:lpwstr>
  </property>
</Properties>
</file>