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fileSharing readOnlyRecommended="1"/>
  <workbookPr codeName="ThisWorkbook"/>
  <mc:AlternateContent xmlns:mc="http://schemas.openxmlformats.org/markup-compatibility/2006">
    <mc:Choice Requires="x15">
      <x15ac:absPath xmlns:x15ac="http://schemas.microsoft.com/office/spreadsheetml/2010/11/ac" url="Z:\Finance\Part 23 Reporting Non Scheme Assets\FY2024\1. Non Scheme financial Reporting Template\10. GGP (WA)\z. Submission\"/>
    </mc:Choice>
  </mc:AlternateContent>
  <bookViews>
    <workbookView xWindow="23040" yWindow="0" windowWidth="23040" windowHeight="18600" tabRatio="936"/>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16" r:id="rId16"/>
    <sheet name="4. Recovered capital" sheetId="47" r:id="rId17"/>
    <sheet name="4.1 Pipelines capex" sheetId="66" r:id="rId18"/>
    <sheet name="Auditor's Review Report RCM" sheetId="114" r:id="rId19"/>
    <sheet name="5. Weighted average price" sheetId="54" r:id="rId20"/>
    <sheet name="5.1 Exempt WAP services" sheetId="60" r:id="rId21"/>
    <sheet name="Auditor's Review Report WAP" sheetId="115" r:id="rId22"/>
    <sheet name="6. Notes" sheetId="64" r:id="rId23"/>
    <sheet name="Amendment record" sheetId="110" r:id="rId24"/>
    <sheet name="APA Amendment record" sheetId="111" r:id="rId25"/>
    <sheet name="Data Validation List" sheetId="61" state="hidden" r:id="rId26"/>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localSheetId="15" hidden="1">#REF!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localSheetId="15" hidden="1">#REF!</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23">'Amendment record'!$A$2:$G$95</definedName>
    <definedName name="_xlnm.Print_Area" localSheetId="24">'APA Amendment record'!$A$2:$G$22</definedName>
    <definedName name="_xlnm.Print_Area" localSheetId="25">#N/A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#REF!</definedName>
    <definedName name="rvanilla">#REF!</definedName>
    <definedName name="rYesNo">#REF!</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localSheetId="15" hidden="1">#REF!</definedName>
    <definedName name="vFormulas" hidden="1">#REF!</definedName>
    <definedName name="vGetRange" localSheetId="15"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localSheetId="15" hidden="1">#REF!</definedName>
    <definedName name="vPasteBackFrom" hidden="1">#REF!</definedName>
    <definedName name="vPasteBackTo" localSheetId="15"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localSheetId="15" hidden="1">{#N/A,#N/A,FALSE,"1st quarter"}</definedName>
    <definedName name="wrn.1st._.Quarter." hidden="1">{#N/A,#N/A,FALSE,"1st quarter"}</definedName>
    <definedName name="wrn.1stqtr." localSheetId="15" hidden="1">{#N/A,#N/A,FALSE,"1st quarter"}</definedName>
    <definedName name="wrn.1stqtr." hidden="1">{#N/A,#N/A,FALSE,"1st quarter"}</definedName>
    <definedName name="wrn.Annual._.Summary." localSheetId="15" hidden="1">{#N/A,#N/A,FALSE,"Annual Summary"}</definedName>
    <definedName name="wrn.Annual._.Summary." hidden="1">{#N/A,#N/A,FALSE,"Annual Summary"}</definedName>
    <definedName name="wrn.Assumptions." localSheetId="15" hidden="1">{#N/A,#N/A,FALSE,"Assumptions"}</definedName>
    <definedName name="wrn.Assumptions." hidden="1">{#N/A,#N/A,FALSE,"Assumptions"}</definedName>
    <definedName name="wrn.Both._.Outputs." localSheetId="15" hidden="1">{"LTV Output",#N/A,FALSE,"Output";"DCR Output",#N/A,FALSE,"Output"}</definedName>
    <definedName name="wrn.Both._.Outputs." hidden="1">{"LTV Output",#N/A,FALSE,"Output";"DCR Output",#N/A,FALSE,"Output"}</definedName>
    <definedName name="wrn.DCR._.Output." localSheetId="15" hidden="1">{"DCR Output",#N/A,FALSE,"Output"}</definedName>
    <definedName name="wrn.DCR._.Output." hidden="1">{"DCR Output",#N/A,FALSE,"Output"}</definedName>
    <definedName name="wrn.Five._.Year." localSheetId="15" hidden="1">{#N/A,"Five Year",FALSE,"Assumptions";#N/A,"Five Year",FALSE,"Annual Summary";#N/A,"Five Year",FALSE,"Quarterly Summary";#N/A,#N/A,FALSE,"IRR"}</definedName>
    <definedName name="wrn.Five._.Year." hidden="1">{#N/A,"Five Year",FALSE,"Assumptions";#N/A,"Five Year",FALSE,"Annual Summary";#N/A,"Five Year",FALSE,"Quarterly Summary";#N/A,#N/A,FALSE,"IRR"}</definedName>
    <definedName name="wrn.Forecasts." localSheetId="15" hidden="1">{#N/A,#N/A,FALSE,"Forecasts"}</definedName>
    <definedName name="wrn.Forecasts." hidden="1">{#N/A,#N/A,FALSE,"Forecasts"}</definedName>
    <definedName name="wrn.Inputs." localSheetId="15" hidden="1">{#N/A,#N/A,FALSE,"Input"}</definedName>
    <definedName name="wrn.Inputs." hidden="1">{#N/A,#N/A,FALSE,"Input"}</definedName>
    <definedName name="wrn.IRR." localSheetId="15" hidden="1">{#N/A,#N/A,FALSE,"IRR"}</definedName>
    <definedName name="wrn.IRR." hidden="1">{#N/A,#N/A,FALSE,"IRR"}</definedName>
    <definedName name="wrn.LTV._.Output." localSheetId="15" hidden="1">{"LTV Output",#N/A,FALSE,"Output"}</definedName>
    <definedName name="wrn.LTV._.Output." hidden="1">{"LTV Output",#N/A,FALSE,"Output"}</definedName>
    <definedName name="wrn.Printout." localSheetId="15" hidden="1">{"Zone1",#N/A,FALSE,"Parameters";"Zone2",#N/A,FALSE,"Parameters"}</definedName>
    <definedName name="wrn.Printout." hidden="1">{"Zone1",#N/A,FALSE,"Parameters";"Zone2",#N/A,FALSE,"Parameters"}</definedName>
    <definedName name="wrn.Quarter1." localSheetId="15" hidden="1">{#N/A,#N/A,FALSE,"1st quarter 1997"}</definedName>
    <definedName name="wrn.Quarter1." hidden="1">{#N/A,#N/A,FALSE,"1st quarter 1997"}</definedName>
    <definedName name="wrn.Quarterly._.Summary." localSheetId="15" hidden="1">{#N/A,#N/A,FALSE,"Quarterly Summary"}</definedName>
    <definedName name="wrn.Quarterly._.Summary." hidden="1">{#N/A,#N/A,FALSE,"Quarterly Summary"}</definedName>
    <definedName name="wrn.Report." localSheetId="15" hidden="1">{#N/A,#N/A,FALSE,"1996 BS";#N/A,#N/A,FALSE,"Income Stmt"}</definedName>
    <definedName name="wrn.Report." hidden="1">{#N/A,#N/A,FALSE,"1996 BS";#N/A,#N/A,FALSE,"Income Stmt"}</definedName>
    <definedName name="wrn.Ten._.Year." localSheetId="15" hidden="1">{#N/A,"Ten Year",FALSE,"Assumptions";#N/A,"Ten Year",FALSE,"Annual Summary";#N/A,"Ten Year",FALSE,"Quarterly Summary";#N/A,#N/A,FALSE,"IRR"}</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Cover!$C$23</definedName>
    <definedName name="YearEndMonth">#REF!</definedName>
    <definedName name="years">#REF!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4" i="34" l="1"/>
  <c r="F79" i="34"/>
  <c r="K79" i="34" l="1"/>
  <c r="M79" i="34" s="1"/>
  <c r="N79" i="34" s="1"/>
  <c r="L85" i="34" l="1"/>
  <c r="F83" i="34" l="1"/>
  <c r="F78" i="34"/>
  <c r="H21" i="56" l="1"/>
  <c r="H41" i="5"/>
  <c r="G41" i="5"/>
  <c r="D92" i="6" l="1"/>
  <c r="I85" i="34" l="1"/>
  <c r="F82" i="34"/>
  <c r="F81" i="34"/>
  <c r="F80" i="34"/>
  <c r="F77" i="34"/>
  <c r="D90" i="6" l="1"/>
  <c r="K80" i="34"/>
  <c r="N80" i="34" s="1"/>
  <c r="C33" i="55"/>
  <c r="C27" i="55"/>
  <c r="C21" i="55"/>
  <c r="C16" i="55"/>
  <c r="C15" i="55"/>
  <c r="C14" i="55"/>
  <c r="C13" i="55"/>
  <c r="C12" i="55"/>
  <c r="C11" i="55"/>
  <c r="C10" i="55"/>
  <c r="C9" i="55"/>
  <c r="B4" i="111"/>
  <c r="B5" i="111" s="1"/>
  <c r="B6" i="111" s="1"/>
  <c r="B7" i="111" s="1"/>
  <c r="B8" i="111" s="1"/>
  <c r="B9" i="111" s="1"/>
  <c r="B4" i="110" l="1"/>
  <c r="B5" i="110" s="1"/>
  <c r="B6" i="110" s="1"/>
  <c r="B7" i="110" s="1"/>
  <c r="B8" i="110" s="1"/>
  <c r="B9" i="110" s="1"/>
  <c r="B10" i="110" s="1"/>
  <c r="B11" i="110" s="1"/>
  <c r="B12" i="110" s="1"/>
  <c r="B13" i="110" s="1"/>
  <c r="B14" i="110" s="1"/>
  <c r="B15" i="110" s="1"/>
  <c r="B16" i="110" s="1"/>
  <c r="B17" i="110" s="1"/>
  <c r="B18" i="110" s="1"/>
  <c r="B19" i="110" s="1"/>
  <c r="B20" i="110" s="1"/>
  <c r="B21" i="110" s="1"/>
  <c r="B22" i="110" s="1"/>
  <c r="B23" i="110" s="1"/>
  <c r="B24" i="110" s="1"/>
  <c r="B25" i="110" s="1"/>
  <c r="B26" i="110" s="1"/>
  <c r="B27" i="110" s="1"/>
  <c r="B28" i="110" s="1"/>
  <c r="B29" i="110" s="1"/>
  <c r="B30" i="110" s="1"/>
  <c r="B31" i="110" s="1"/>
  <c r="B32" i="110" s="1"/>
  <c r="B33" i="110" s="1"/>
  <c r="B34" i="110" s="1"/>
  <c r="B35" i="110" s="1"/>
  <c r="B36" i="110" s="1"/>
  <c r="B37" i="110" s="1"/>
  <c r="B38" i="110" s="1"/>
  <c r="B39" i="110" s="1"/>
  <c r="B40" i="110" s="1"/>
  <c r="B41" i="110" s="1"/>
  <c r="B42" i="110" s="1"/>
  <c r="B43" i="110" s="1"/>
  <c r="B44" i="110" s="1"/>
  <c r="B45" i="110" s="1"/>
  <c r="B46" i="110" s="1"/>
  <c r="B47" i="110" s="1"/>
  <c r="B48" i="110" s="1"/>
  <c r="B49" i="110" s="1"/>
  <c r="B50" i="110" s="1"/>
  <c r="B51" i="110" s="1"/>
  <c r="B52" i="110" s="1"/>
  <c r="B53" i="110" s="1"/>
  <c r="B54" i="110" s="1"/>
  <c r="B55" i="110" s="1"/>
  <c r="B56" i="110" s="1"/>
  <c r="B57" i="110" s="1"/>
  <c r="B58" i="110" s="1"/>
  <c r="B59" i="110" s="1"/>
  <c r="B60" i="110" s="1"/>
  <c r="B61" i="110" s="1"/>
  <c r="B62" i="110" s="1"/>
  <c r="B63" i="110" s="1"/>
  <c r="B64" i="110" s="1"/>
  <c r="B65" i="110" s="1"/>
  <c r="B66" i="110" s="1"/>
  <c r="B67" i="110" s="1"/>
  <c r="B68" i="110" s="1"/>
  <c r="B69" i="110" s="1"/>
  <c r="B70" i="110" s="1"/>
  <c r="B71" i="110" s="1"/>
  <c r="B72" i="110" s="1"/>
  <c r="B73" i="110" s="1"/>
  <c r="B74" i="110" s="1"/>
  <c r="B75" i="110" s="1"/>
  <c r="B76" i="110" s="1"/>
  <c r="B77" i="110" s="1"/>
  <c r="B78" i="110" s="1"/>
  <c r="B79" i="110" s="1"/>
  <c r="B80" i="110" s="1"/>
  <c r="B81" i="110" s="1"/>
  <c r="B82" i="110" s="1"/>
  <c r="B83" i="110" s="1"/>
  <c r="B84" i="110" s="1"/>
  <c r="B85" i="110" s="1"/>
  <c r="B86" i="110" s="1"/>
  <c r="B87" i="110" s="1"/>
  <c r="B88" i="110" s="1"/>
  <c r="B89" i="110" s="1"/>
  <c r="B90" i="110" s="1"/>
  <c r="B91" i="110" s="1"/>
  <c r="B92" i="110" s="1"/>
  <c r="B93" i="110" s="1"/>
  <c r="B94" i="110" s="1"/>
  <c r="B95" i="110" s="1"/>
  <c r="C3" i="68" l="1"/>
  <c r="D27" i="55" l="1"/>
  <c r="D17" i="55"/>
  <c r="E17" i="34" s="1"/>
  <c r="D16" i="55"/>
  <c r="D15" i="55"/>
  <c r="D14" i="55"/>
  <c r="E14" i="34" s="1"/>
  <c r="D13" i="55"/>
  <c r="E13" i="34" s="1"/>
  <c r="D12" i="55"/>
  <c r="D11" i="55"/>
  <c r="D10" i="55"/>
  <c r="D9" i="55"/>
  <c r="F76" i="34" l="1"/>
  <c r="F75" i="34"/>
  <c r="F74" i="34"/>
  <c r="F73" i="34" l="1"/>
  <c r="F72" i="34"/>
  <c r="F71" i="34"/>
  <c r="F70" i="34"/>
  <c r="F69" i="34"/>
  <c r="F68" i="34"/>
  <c r="F67" i="34"/>
  <c r="F66" i="34"/>
  <c r="F65" i="34"/>
  <c r="F64" i="34"/>
  <c r="F63" i="34"/>
  <c r="F62" i="34"/>
  <c r="F61" i="34"/>
  <c r="F60" i="34"/>
  <c r="E16" i="34" l="1"/>
  <c r="E15" i="34"/>
  <c r="E12" i="34"/>
  <c r="E11" i="34"/>
  <c r="E10" i="34"/>
  <c r="E9" i="34"/>
  <c r="D33" i="55"/>
  <c r="D21" i="55"/>
  <c r="E18" i="34" s="1"/>
  <c r="D63" i="6" l="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4" i="68"/>
  <c r="D33" i="68"/>
  <c r="D29" i="68"/>
  <c r="D85" i="6" l="1"/>
  <c r="D84" i="6"/>
  <c r="D70" i="6"/>
  <c r="D57" i="6"/>
  <c r="D50" i="6"/>
  <c r="D43" i="6"/>
  <c r="D36" i="6"/>
  <c r="D29" i="6"/>
  <c r="D56" i="6"/>
  <c r="D42" i="6"/>
  <c r="D75" i="6"/>
  <c r="D68" i="6"/>
  <c r="D62" i="6"/>
  <c r="D55" i="6"/>
  <c r="D48" i="6"/>
  <c r="D41" i="6"/>
  <c r="D34" i="6"/>
  <c r="D27" i="6"/>
  <c r="D61" i="6"/>
  <c r="D54" i="6"/>
  <c r="D40" i="6"/>
  <c r="D33" i="6"/>
  <c r="D26" i="6"/>
  <c r="D73" i="6"/>
  <c r="D66" i="6"/>
  <c r="D60" i="6"/>
  <c r="D53" i="6"/>
  <c r="D46" i="6"/>
  <c r="D39" i="6"/>
  <c r="D32" i="6"/>
  <c r="D25" i="6"/>
  <c r="D22" i="6"/>
  <c r="D20" i="6"/>
  <c r="D18" i="6"/>
  <c r="D15" i="6"/>
  <c r="D12" i="6"/>
  <c r="D10" i="6"/>
  <c r="B2" i="64" l="1"/>
  <c r="B2" i="60"/>
  <c r="B2" i="54"/>
  <c r="B2" i="66"/>
  <c r="B2" i="47"/>
  <c r="B2" i="59"/>
  <c r="B2" i="34"/>
  <c r="B2" i="63"/>
  <c r="B2" i="55"/>
  <c r="B2" i="6"/>
  <c r="B2" i="16"/>
  <c r="B2" i="45"/>
  <c r="B2" i="57"/>
  <c r="B2" i="56"/>
  <c r="B2" i="5"/>
  <c r="B2" i="52"/>
  <c r="B2" i="44"/>
  <c r="B2" i="68"/>
  <c r="F14" i="56" l="1"/>
  <c r="F17" i="16"/>
  <c r="F36" i="16" s="1"/>
  <c r="E21" i="56"/>
  <c r="E11" i="5" s="1"/>
  <c r="F57" i="68"/>
  <c r="I22" i="5"/>
  <c r="I23" i="5"/>
  <c r="F31" i="47"/>
  <c r="E71" i="6"/>
  <c r="D27" i="68" s="1"/>
  <c r="E64" i="6"/>
  <c r="D26" i="68" s="1"/>
  <c r="E58" i="6"/>
  <c r="D25" i="68" s="1"/>
  <c r="E51" i="6"/>
  <c r="D24" i="68" s="1"/>
  <c r="E44" i="6"/>
  <c r="D23" i="68" s="1"/>
  <c r="E37" i="6"/>
  <c r="D22" i="68" s="1"/>
  <c r="E30" i="6"/>
  <c r="D21" i="68" s="1"/>
  <c r="E23" i="6"/>
  <c r="D20" i="68" s="1"/>
  <c r="E13" i="6"/>
  <c r="E16" i="6" s="1"/>
  <c r="D19" i="68" s="1"/>
  <c r="E78" i="6"/>
  <c r="D28" i="68" s="1"/>
  <c r="E88" i="6"/>
  <c r="D31" i="68" s="1"/>
  <c r="E95" i="6"/>
  <c r="D32" i="68" s="1"/>
  <c r="D64" i="6"/>
  <c r="F14" i="5"/>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6" i="56"/>
  <c r="I15" i="5"/>
  <c r="I14" i="5"/>
  <c r="I13" i="5"/>
  <c r="I12" i="5"/>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E23" i="47"/>
  <c r="AD23" i="47"/>
  <c r="AC23" i="47"/>
  <c r="AB23" i="47"/>
  <c r="AA23" i="47"/>
  <c r="Z23" i="47"/>
  <c r="Y23" i="47"/>
  <c r="W23" i="47"/>
  <c r="V23" i="47"/>
  <c r="U23" i="47"/>
  <c r="T23" i="47"/>
  <c r="S23" i="47"/>
  <c r="R23" i="47"/>
  <c r="Q23" i="47"/>
  <c r="P23" i="47"/>
  <c r="O23" i="47"/>
  <c r="N23" i="47"/>
  <c r="M23" i="47"/>
  <c r="L23" i="47"/>
  <c r="K23" i="47"/>
  <c r="J23" i="47"/>
  <c r="I23" i="47"/>
  <c r="H23" i="47"/>
  <c r="G23" i="47"/>
  <c r="F23" i="47"/>
  <c r="BH16" i="47"/>
  <c r="BG16" i="47"/>
  <c r="BF16" i="47"/>
  <c r="BE16" i="47"/>
  <c r="BE24" i="47" s="1"/>
  <c r="BD16" i="47"/>
  <c r="BC16" i="47"/>
  <c r="BB16" i="47"/>
  <c r="BA16" i="47"/>
  <c r="AZ16" i="47"/>
  <c r="AY16" i="47"/>
  <c r="AX16" i="47"/>
  <c r="AW16" i="47"/>
  <c r="AV16" i="47"/>
  <c r="AU16" i="47"/>
  <c r="AT16" i="47"/>
  <c r="AS16" i="47"/>
  <c r="AR16" i="47"/>
  <c r="AQ16" i="47"/>
  <c r="AP16" i="47"/>
  <c r="AO16" i="47"/>
  <c r="AN16" i="47"/>
  <c r="AM16" i="47"/>
  <c r="AL16" i="47"/>
  <c r="AK16" i="47"/>
  <c r="AJ16" i="47"/>
  <c r="AI16" i="47"/>
  <c r="AH16" i="47"/>
  <c r="AG16" i="47"/>
  <c r="AG24" i="47" s="1"/>
  <c r="AF16" i="47"/>
  <c r="AE16" i="47"/>
  <c r="AD16" i="47"/>
  <c r="AC16" i="47"/>
  <c r="AB16" i="47"/>
  <c r="AA16" i="47"/>
  <c r="Z16" i="47"/>
  <c r="Y16" i="47"/>
  <c r="W16" i="47"/>
  <c r="V16" i="47"/>
  <c r="U16" i="47"/>
  <c r="T16" i="47"/>
  <c r="S16" i="47"/>
  <c r="R16" i="47"/>
  <c r="Q16" i="47"/>
  <c r="P16" i="47"/>
  <c r="O16" i="47"/>
  <c r="N16" i="47"/>
  <c r="M16" i="47"/>
  <c r="L16" i="47"/>
  <c r="K16" i="47"/>
  <c r="J16" i="47"/>
  <c r="I16" i="47"/>
  <c r="H16" i="47"/>
  <c r="G16" i="47"/>
  <c r="F16" i="47"/>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16" i="54"/>
  <c r="E36" i="45"/>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O12" i="54"/>
  <c r="E70" i="68" s="1"/>
  <c r="L13" i="34"/>
  <c r="O13" i="34" s="1"/>
  <c r="L15" i="34"/>
  <c r="O15" i="34" s="1"/>
  <c r="L17" i="34"/>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L11" i="34"/>
  <c r="L12" i="34"/>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11" i="5"/>
  <c r="H16" i="5" s="1"/>
  <c r="G21" i="56"/>
  <c r="G11" i="5" s="1"/>
  <c r="I20" i="56"/>
  <c r="I19" i="56"/>
  <c r="I18" i="56"/>
  <c r="I15" i="56"/>
  <c r="F15" i="56"/>
  <c r="I14" i="56"/>
  <c r="I13" i="56"/>
  <c r="F13" i="56"/>
  <c r="I12" i="56"/>
  <c r="I11" i="56"/>
  <c r="L12" i="54"/>
  <c r="D18" i="54"/>
  <c r="AL14" i="54"/>
  <c r="S14" i="54"/>
  <c r="L14" i="54"/>
  <c r="AL13" i="54"/>
  <c r="S13" i="54"/>
  <c r="L13" i="54"/>
  <c r="AL12" i="54"/>
  <c r="S12" i="54"/>
  <c r="H30" i="5"/>
  <c r="H42" i="5" s="1"/>
  <c r="G30" i="5"/>
  <c r="G42" i="5" s="1"/>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J53" i="34"/>
  <c r="L49" i="34"/>
  <c r="O49" i="34" s="1"/>
  <c r="L50" i="34"/>
  <c r="O50" i="34" s="1"/>
  <c r="L51" i="34"/>
  <c r="O51" i="34" s="1"/>
  <c r="L52" i="34"/>
  <c r="O52" i="34" s="1"/>
  <c r="M53" i="34"/>
  <c r="H53" i="34"/>
  <c r="G19" i="5"/>
  <c r="D58" i="6"/>
  <c r="D44" i="6"/>
  <c r="D14" i="54" l="1"/>
  <c r="AA24" i="47"/>
  <c r="D12" i="54"/>
  <c r="L20" i="54"/>
  <c r="U32" i="47"/>
  <c r="BE32" i="47"/>
  <c r="BF24" i="47"/>
  <c r="H36" i="45"/>
  <c r="E18" i="5" s="1"/>
  <c r="E19" i="5" s="1"/>
  <c r="D10" i="68" s="1"/>
  <c r="BH24" i="47"/>
  <c r="AX24" i="47"/>
  <c r="Z24" i="47"/>
  <c r="S20" i="54"/>
  <c r="D13" i="54"/>
  <c r="AC32" i="47"/>
  <c r="AK24" i="47"/>
  <c r="BA24" i="47"/>
  <c r="G36" i="45"/>
  <c r="D18" i="5" s="1"/>
  <c r="AF32" i="47"/>
  <c r="AN32" i="47"/>
  <c r="BD24" i="47"/>
  <c r="E16" i="5"/>
  <c r="D9" i="68" s="1"/>
  <c r="BG32" i="47"/>
  <c r="C26" i="68"/>
  <c r="C23" i="68"/>
  <c r="C25" i="68"/>
  <c r="M24" i="47"/>
  <c r="U24" i="47"/>
  <c r="F32" i="5"/>
  <c r="F34" i="5"/>
  <c r="F38" i="5"/>
  <c r="T24" i="47"/>
  <c r="F37" i="5"/>
  <c r="F33" i="5"/>
  <c r="F36" i="5"/>
  <c r="BF32" i="47"/>
  <c r="S24" i="47"/>
  <c r="BG24" i="47"/>
  <c r="H20" i="5"/>
  <c r="H43" i="5" s="1"/>
  <c r="R24" i="47"/>
  <c r="AL20" i="54"/>
  <c r="F17" i="56"/>
  <c r="AL24" i="47"/>
  <c r="BH32" i="47"/>
  <c r="F39" i="5"/>
  <c r="F19" i="56"/>
  <c r="F20" i="56"/>
  <c r="F18" i="56"/>
  <c r="AX32" i="47"/>
  <c r="AA32" i="47"/>
  <c r="Y32" i="47"/>
  <c r="G32" i="47"/>
  <c r="O32" i="47"/>
  <c r="AU32" i="47"/>
  <c r="V32" i="47"/>
  <c r="AD32" i="47"/>
  <c r="AL32" i="47"/>
  <c r="AT24" i="47"/>
  <c r="AE24" i="47"/>
  <c r="I24" i="47"/>
  <c r="AD24" i="47"/>
  <c r="BC32" i="47"/>
  <c r="AB32" i="47"/>
  <c r="AH24" i="47"/>
  <c r="I11" i="5"/>
  <c r="I16" i="5" s="1"/>
  <c r="I20" i="5" s="1"/>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P32" i="47"/>
  <c r="AT32" i="47"/>
  <c r="AE32" i="47"/>
  <c r="AR32" i="47"/>
  <c r="AI24" i="47"/>
  <c r="AZ32" i="47"/>
  <c r="AP32" i="47"/>
  <c r="AH32" i="47"/>
  <c r="Z32" i="47"/>
  <c r="I32" i="47"/>
  <c r="AM32" i="47"/>
  <c r="W24" i="47"/>
  <c r="AY32" i="47"/>
  <c r="AQ24" i="47"/>
  <c r="Q32" i="47"/>
  <c r="F32" i="47"/>
  <c r="P24" i="47"/>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30" i="5"/>
  <c r="G16" i="5"/>
  <c r="G20" i="5" s="1"/>
  <c r="G43" i="5" s="1"/>
  <c r="I21" i="56"/>
  <c r="E57" i="68"/>
  <c r="S32" i="47"/>
  <c r="J32" i="47"/>
  <c r="N32" i="47"/>
  <c r="F24" i="47"/>
  <c r="G33" i="47" s="1"/>
  <c r="K24" i="47"/>
  <c r="L32" i="47"/>
  <c r="H24" i="47"/>
  <c r="O24" i="47"/>
  <c r="K32" i="47"/>
  <c r="Q24" i="47"/>
  <c r="G24" i="47"/>
  <c r="E99" i="6"/>
  <c r="D36" i="68" s="1"/>
  <c r="E80" i="6"/>
  <c r="D30" i="68" s="1"/>
  <c r="F12" i="56" l="1"/>
  <c r="F18" i="5"/>
  <c r="F19" i="5" s="1"/>
  <c r="D20" i="54"/>
  <c r="D19" i="5"/>
  <c r="C10" i="68" s="1"/>
  <c r="E20" i="5"/>
  <c r="D11" i="68" s="1"/>
  <c r="E10" i="68"/>
  <c r="D57" i="68"/>
  <c r="E62" i="68"/>
  <c r="E60" i="68"/>
  <c r="E63" i="68"/>
  <c r="E59" i="68"/>
  <c r="E58" i="68"/>
  <c r="E61" i="68"/>
  <c r="H33" i="47"/>
  <c r="I33" i="47" s="1"/>
  <c r="J33" i="47" s="1"/>
  <c r="K33" i="47" s="1"/>
  <c r="L33" i="47" s="1"/>
  <c r="M33" i="47" s="1"/>
  <c r="N33" i="47" s="1"/>
  <c r="O33" i="47" s="1"/>
  <c r="P33" i="47" s="1"/>
  <c r="Q33" i="47" s="1"/>
  <c r="R33" i="47" s="1"/>
  <c r="S33" i="47" s="1"/>
  <c r="T33" i="47" s="1"/>
  <c r="U33" i="47" s="1"/>
  <c r="E100" i="6"/>
  <c r="D37" i="68" s="1"/>
  <c r="V33" i="47" l="1"/>
  <c r="W33" i="47" s="1"/>
  <c r="X33" i="47" s="1"/>
  <c r="C57" i="68"/>
  <c r="D59" i="68"/>
  <c r="D62" i="68"/>
  <c r="D61" i="68"/>
  <c r="D60" i="68"/>
  <c r="D63" i="68"/>
  <c r="D58" i="68"/>
  <c r="C59" i="68" l="1"/>
  <c r="C58" i="68"/>
  <c r="C61" i="68"/>
  <c r="C62" i="68"/>
  <c r="C60" i="68"/>
  <c r="C63" i="68"/>
  <c r="E30" i="5" l="1"/>
  <c r="D12" i="68" l="1"/>
  <c r="E9" i="57" l="1"/>
  <c r="E15" i="57" s="1"/>
  <c r="C15" i="57"/>
  <c r="D12" i="5" s="1"/>
  <c r="F12" i="5" s="1"/>
  <c r="F23" i="5" l="1"/>
  <c r="F25" i="5" l="1"/>
  <c r="F28" i="5"/>
  <c r="F26" i="5"/>
  <c r="F22" i="5" l="1"/>
  <c r="C29" i="68"/>
  <c r="F11" i="56" l="1"/>
  <c r="F21" i="56" s="1"/>
  <c r="D21" i="56" l="1"/>
  <c r="D11" i="5" s="1"/>
  <c r="F11" i="5" l="1"/>
  <c r="I34" i="5" l="1"/>
  <c r="I36" i="5"/>
  <c r="I38" i="5"/>
  <c r="I37" i="5"/>
  <c r="I40" i="5"/>
  <c r="I32" i="5"/>
  <c r="I33" i="5"/>
  <c r="I35" i="5"/>
  <c r="I39" i="5"/>
  <c r="I41" i="5" l="1"/>
  <c r="I42" i="5" s="1"/>
  <c r="I43" i="5" s="1"/>
  <c r="K81" i="34" l="1"/>
  <c r="N81" i="34" s="1"/>
  <c r="I12" i="16" l="1"/>
  <c r="H12" i="16"/>
  <c r="D35" i="5" l="1"/>
  <c r="E35" i="5"/>
  <c r="F35" i="5" l="1"/>
  <c r="K82" i="34" l="1"/>
  <c r="N82" i="34" s="1"/>
  <c r="D69" i="6" l="1"/>
  <c r="D49" i="6"/>
  <c r="D21" i="6"/>
  <c r="D14" i="6" l="1"/>
  <c r="L14" i="34" l="1"/>
  <c r="O14" i="34" s="1"/>
  <c r="D47" i="6"/>
  <c r="D51" i="6" s="1"/>
  <c r="C24" i="68" l="1"/>
  <c r="L16" i="34"/>
  <c r="O16" i="34" s="1"/>
  <c r="D67" i="6"/>
  <c r="D71" i="6" s="1"/>
  <c r="D19" i="6"/>
  <c r="D23" i="6" s="1"/>
  <c r="L10" i="34"/>
  <c r="O10" i="34" s="1"/>
  <c r="C20" i="68" l="1"/>
  <c r="D11" i="6"/>
  <c r="D13" i="6" s="1"/>
  <c r="D16" i="6" s="1"/>
  <c r="L9" i="34"/>
  <c r="C27" i="68"/>
  <c r="O9" i="34" l="1"/>
  <c r="C19" i="68"/>
  <c r="K75" i="34" l="1"/>
  <c r="M75" i="34" s="1"/>
  <c r="N75" i="34" s="1"/>
  <c r="K64" i="34" l="1"/>
  <c r="M64" i="34" s="1"/>
  <c r="N64" i="34" s="1"/>
  <c r="K72" i="34"/>
  <c r="M72" i="34" s="1"/>
  <c r="N72" i="34" s="1"/>
  <c r="K69" i="34"/>
  <c r="M69" i="34" s="1"/>
  <c r="N69" i="34" s="1"/>
  <c r="K62" i="34"/>
  <c r="M62" i="34" s="1"/>
  <c r="N62" i="34" s="1"/>
  <c r="K67" i="34"/>
  <c r="M67" i="34" s="1"/>
  <c r="N67" i="34" s="1"/>
  <c r="K66" i="34"/>
  <c r="M66" i="34" s="1"/>
  <c r="N66" i="34" s="1"/>
  <c r="K70" i="34"/>
  <c r="M70" i="34" s="1"/>
  <c r="N70" i="34" s="1"/>
  <c r="K63" i="34"/>
  <c r="M63" i="34" s="1"/>
  <c r="N63" i="34" s="1"/>
  <c r="K68" i="34" l="1"/>
  <c r="M68" i="34" s="1"/>
  <c r="N68" i="34" s="1"/>
  <c r="K61" i="34"/>
  <c r="M61" i="34" s="1"/>
  <c r="N61" i="34" s="1"/>
  <c r="K71" i="34"/>
  <c r="M71" i="34" s="1"/>
  <c r="N71" i="34" s="1"/>
  <c r="K65" i="34"/>
  <c r="M65" i="34" s="1"/>
  <c r="N65" i="34" s="1"/>
  <c r="K73" i="34"/>
  <c r="M73" i="34" s="1"/>
  <c r="N73" i="34" s="1"/>
  <c r="K76" i="34"/>
  <c r="M76" i="34" s="1"/>
  <c r="N76" i="34" s="1"/>
  <c r="K60" i="34" l="1"/>
  <c r="M60" i="34" l="1"/>
  <c r="N60" i="34" s="1"/>
  <c r="K74" i="34" l="1"/>
  <c r="M74" i="34" l="1"/>
  <c r="N74" i="34" s="1"/>
  <c r="G85" i="34" l="1"/>
  <c r="K77" i="34" l="1"/>
  <c r="M77" i="34" l="1"/>
  <c r="N77" i="34" l="1"/>
  <c r="D87" i="6" l="1"/>
  <c r="K78" i="34"/>
  <c r="D83" i="6"/>
  <c r="M78" i="34" l="1"/>
  <c r="N78" i="34" s="1"/>
  <c r="D86" i="6" l="1"/>
  <c r="D88" i="6" s="1"/>
  <c r="C31" i="68" l="1"/>
  <c r="G9" i="59"/>
  <c r="K53" i="34" l="1"/>
  <c r="D77" i="6"/>
  <c r="D74" i="6" l="1"/>
  <c r="L18" i="34"/>
  <c r="I53" i="34"/>
  <c r="L53" i="34" l="1"/>
  <c r="K83" i="34" l="1"/>
  <c r="F27" i="5" l="1"/>
  <c r="D76" i="6" l="1"/>
  <c r="D78" i="6" s="1"/>
  <c r="O18" i="34"/>
  <c r="C28" i="68" l="1"/>
  <c r="N83" i="34" l="1"/>
  <c r="E10" i="47" l="1"/>
  <c r="E20" i="47" l="1"/>
  <c r="E18" i="47"/>
  <c r="D54" i="68" l="1"/>
  <c r="E13" i="47" l="1"/>
  <c r="E12" i="47" l="1"/>
  <c r="E19" i="47" l="1"/>
  <c r="E14" i="47" l="1"/>
  <c r="E15" i="47" l="1"/>
  <c r="E22" i="47"/>
  <c r="E21" i="47"/>
  <c r="X23" i="47"/>
  <c r="E23" i="47" s="1"/>
  <c r="C43" i="68" s="1"/>
  <c r="F59" i="68" l="1"/>
  <c r="E27" i="47" l="1"/>
  <c r="C47" i="68" s="1"/>
  <c r="G59" i="68"/>
  <c r="D47" i="68"/>
  <c r="F58" i="68" l="1"/>
  <c r="E26" i="47" l="1"/>
  <c r="C46" i="68" s="1"/>
  <c r="D46" i="68"/>
  <c r="G58" i="68"/>
  <c r="F61" i="68" l="1"/>
  <c r="E29" i="47" l="1"/>
  <c r="C49" i="68" s="1"/>
  <c r="D49" i="68"/>
  <c r="G61" i="68"/>
  <c r="E11" i="47" l="1"/>
  <c r="X16" i="47"/>
  <c r="E16" i="47" l="1"/>
  <c r="X24" i="47"/>
  <c r="C42" i="68" l="1"/>
  <c r="E24" i="47"/>
  <c r="D106" i="68" s="1"/>
  <c r="F60" i="68" l="1"/>
  <c r="D105" i="68"/>
  <c r="C44" i="68"/>
  <c r="F62" i="68"/>
  <c r="E28" i="47" l="1"/>
  <c r="C48" i="68" s="1"/>
  <c r="D48" i="68"/>
  <c r="G60" i="68"/>
  <c r="X31" i="47"/>
  <c r="F63" i="68" s="1"/>
  <c r="E30" i="47"/>
  <c r="C50" i="68" s="1"/>
  <c r="D50" i="68"/>
  <c r="G62" i="68"/>
  <c r="X32" i="47" l="1"/>
  <c r="E31" i="47"/>
  <c r="C51" i="68" s="1"/>
  <c r="D51" i="68"/>
  <c r="G63" i="68"/>
  <c r="Y33" i="47"/>
  <c r="Z33" i="47" l="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D53" i="68"/>
  <c r="E32" i="47"/>
  <c r="D52" i="68"/>
  <c r="C52" i="68" l="1"/>
  <c r="D104" i="68" s="1"/>
  <c r="E36" i="59" l="1"/>
  <c r="I18" i="16" l="1"/>
  <c r="G19" i="16"/>
  <c r="H18" i="16"/>
  <c r="G20" i="16" l="1"/>
  <c r="H19" i="16"/>
  <c r="I19" i="16"/>
  <c r="I20" i="16" l="1"/>
  <c r="I17" i="16" s="1"/>
  <c r="I36" i="16" l="1"/>
  <c r="E40" i="5"/>
  <c r="E41" i="5" s="1"/>
  <c r="E42" i="5" l="1"/>
  <c r="D13" i="68"/>
  <c r="E43" i="5" l="1"/>
  <c r="D15" i="68" s="1"/>
  <c r="D14" i="68"/>
  <c r="E16" i="64" l="1"/>
  <c r="D14" i="64" l="1"/>
  <c r="D18" i="64" s="1"/>
  <c r="C18" i="64"/>
  <c r="E14" i="64" l="1"/>
  <c r="E18" i="64" s="1"/>
  <c r="D16" i="5" l="1"/>
  <c r="F15" i="5"/>
  <c r="C9" i="68" l="1"/>
  <c r="D20" i="5"/>
  <c r="F16" i="5"/>
  <c r="F20" i="5" l="1"/>
  <c r="E9" i="68"/>
  <c r="C11" i="68"/>
  <c r="C109" i="68"/>
  <c r="C108" i="68"/>
  <c r="E11" i="68" l="1"/>
  <c r="O17" i="34" l="1"/>
  <c r="D28" i="6" l="1"/>
  <c r="D30" i="6" s="1"/>
  <c r="O11" i="34"/>
  <c r="N53" i="34"/>
  <c r="D115" i="68" s="1"/>
  <c r="D35" i="6"/>
  <c r="D37" i="6" s="1"/>
  <c r="O12" i="34"/>
  <c r="C22" i="68" l="1"/>
  <c r="O53" i="34"/>
  <c r="C21" i="68"/>
  <c r="D80" i="6"/>
  <c r="C30" i="68" l="1"/>
  <c r="F24" i="5" l="1"/>
  <c r="C115" i="68" l="1"/>
  <c r="F29" i="5" l="1"/>
  <c r="F30" i="5" s="1"/>
  <c r="D30" i="5"/>
  <c r="C12" i="68" l="1"/>
  <c r="E12" i="68"/>
  <c r="E17" i="16" l="1"/>
  <c r="E36" i="16" s="1"/>
  <c r="H20" i="16"/>
  <c r="H17" i="16" l="1"/>
  <c r="C116" i="68"/>
  <c r="D40" i="5" l="1"/>
  <c r="H36" i="16"/>
  <c r="F40" i="5" l="1"/>
  <c r="F41" i="5" s="1"/>
  <c r="D41" i="5"/>
  <c r="C13" i="68" l="1"/>
  <c r="D42" i="5"/>
  <c r="E13" i="68"/>
  <c r="F42" i="5"/>
  <c r="E14" i="68" l="1"/>
  <c r="F43" i="5"/>
  <c r="C111" i="68"/>
  <c r="C110" i="68"/>
  <c r="D43" i="5"/>
  <c r="C14" i="68"/>
  <c r="C15" i="68" l="1"/>
  <c r="E15" i="68"/>
  <c r="C8" i="52"/>
  <c r="J85" i="34" l="1"/>
  <c r="D94" i="6"/>
  <c r="D91" i="6"/>
  <c r="H85" i="34"/>
  <c r="K84" i="34"/>
  <c r="G10" i="59"/>
  <c r="G36" i="59" s="1"/>
  <c r="D93" i="6"/>
  <c r="M85" i="34"/>
  <c r="D116" i="68" l="1"/>
  <c r="N84" i="34"/>
  <c r="K85" i="34"/>
  <c r="D95" i="6"/>
  <c r="C32" i="68" l="1"/>
  <c r="N85" i="34"/>
  <c r="C34" i="68" l="1"/>
  <c r="C33" i="68"/>
  <c r="D99" i="6"/>
  <c r="C35" i="68"/>
  <c r="C36" i="68" l="1"/>
  <c r="D100" i="6"/>
  <c r="C105" i="68" l="1"/>
  <c r="C9" i="52"/>
  <c r="C37" i="68"/>
  <c r="C104" i="68" s="1"/>
  <c r="C106" i="68"/>
  <c r="C10" i="52" l="1"/>
  <c r="C38" i="68" s="1"/>
</calcChain>
</file>

<file path=xl/sharedStrings.xml><?xml version="1.0" encoding="utf-8"?>
<sst xmlns="http://schemas.openxmlformats.org/spreadsheetml/2006/main" count="1497" uniqueCount="736">
  <si>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</si>
  <si>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</si>
  <si>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</si>
  <si>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</si>
  <si>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</si>
  <si>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</si>
  <si>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</si>
  <si>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</si>
  <si>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</si>
  <si>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</si>
  <si>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</si>
  <si>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</si>
  <si>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</si>
  <si>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</si>
  <si>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</si>
  <si>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</si>
  <si>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</si>
  <si>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</si>
  <si>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</si>
  <si>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</si>
  <si>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</si>
  <si>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</si>
  <si>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</si>
  <si>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</si>
  <si>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</si>
  <si>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</si>
  <si>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</si>
  <si>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</si>
  <si>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</si>
  <si>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</si>
  <si>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</si>
  <si>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</si>
  <si>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</si>
  <si>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</si>
  <si>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</si>
  <si>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</si>
  <si>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</si>
  <si>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</si>
  <si>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</si>
  <si>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</si>
  <si>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</si>
  <si>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</si>
  <si>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</si>
  <si>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</si>
  <si>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</si>
  <si>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</si>
  <si>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</si>
  <si>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</si>
  <si>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</si>
  <si>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</si>
  <si>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</si>
  <si>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</si>
  <si>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</si>
  <si>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</si>
  <si>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</si>
  <si>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</si>
  <si>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</si>
  <si>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</si>
  <si>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</si>
  <si>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</si>
  <si>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</si>
  <si>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</si>
  <si>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</si>
  <si>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</si>
  <si>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</si>
  <si>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</si>
  <si>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</si>
  <si>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</si>
  <si>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</si>
  <si>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</si>
  <si>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</si>
  <si>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</si>
  <si>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</si>
  <si>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</si>
  <si>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</si>
  <si>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</si>
  <si>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</si>
  <si>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</si>
  <si>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</si>
  <si>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</si>
  <si>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</si>
  <si>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</si>
  <si>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</si>
  <si>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</si>
  <si>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</si>
  <si>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</si>
  <si>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</si>
  <si>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</si>
  <si>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</si>
  <si>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</si>
  <si>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</si>
  <si>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</si>
  <si>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</si>
  <si>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</si>
  <si>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</si>
  <si>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</si>
  <si>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</si>
  <si>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</si>
  <si>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</si>
  <si>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</si>
  <si>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</si>
  <si>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</si>
  <si>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</si>
  <si>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</si>
  <si>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</si>
  <si>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</si>
  <si>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</si>
  <si>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</si>
  <si>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</si>
  <si>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</si>
  <si>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</si>
  <si>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</si>
  <si>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</si>
  <si>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</si>
  <si>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</si>
  <si>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</si>
  <si>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</si>
  <si>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</si>
  <si>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</si>
  <si>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</si>
  <si>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</si>
  <si>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</si>
  <si>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</si>
  <si>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</si>
  <si>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</si>
  <si>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</si>
  <si>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</si>
  <si>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</si>
  <si>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</si>
  <si>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</si>
  <si>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</si>
  <si>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</si>
  <si>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</si>
  <si>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</si>
  <si>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</si>
  <si>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</si>
  <si>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</si>
  <si>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</si>
  <si>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</si>
  <si>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</si>
  <si>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</si>
  <si>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</si>
  <si>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</si>
  <si>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</si>
  <si>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</si>
  <si>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</si>
  <si>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</si>
  <si>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</si>
  <si>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</si>
  <si>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</si>
  <si>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</si>
  <si>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</si>
  <si>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</si>
  <si>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</si>
  <si>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</si>
  <si>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</si>
  <si>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</si>
  <si>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</si>
  <si>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</si>
  <si>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</si>
  <si>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</si>
  <si>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</si>
  <si>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</si>
  <si>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</si>
  <si>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</si>
  <si>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</si>
  <si>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</si>
  <si>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</si>
  <si>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</si>
  <si>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</si>
  <si>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</si>
  <si>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</si>
  <si>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</si>
  <si>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</si>
  <si>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</si>
  <si>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</si>
  <si>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</si>
  <si>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</si>
  <si>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</si>
  <si>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</si>
  <si>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</si>
  <si>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</si>
  <si>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</si>
  <si>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</si>
  <si>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</si>
  <si>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</si>
  <si>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</si>
  <si>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</si>
  <si>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</si>
  <si>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</si>
  <si>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</si>
  <si>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</si>
  <si>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</si>
  <si>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</si>
  <si>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</si>
  <si>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</si>
  <si>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</si>
  <si>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</si>
  <si>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</si>
  <si>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</si>
  <si>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</si>
  <si>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</si>
  <si>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</si>
  <si>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</si>
  <si>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</si>
  <si>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</si>
  <si>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</si>
  <si>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</si>
  <si>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</si>
  <si>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</si>
  <si>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</si>
  <si>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</si>
  <si>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</si>
  <si>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</si>
  <si>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</si>
  <si>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</si>
  <si>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</si>
  <si>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</si>
  <si>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</si>
  <si>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</si>
  <si>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</si>
  <si>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</si>
  <si>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</si>
  <si>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</si>
  <si>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</si>
  <si>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</si>
  <si>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</si>
  <si>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</si>
  <si>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</si>
  <si>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</si>
  <si>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</si>
  <si>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</si>
  <si>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</si>
  <si>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</si>
  <si>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</si>
  <si>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</si>
  <si>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</si>
  <si>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</si>
  <si>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</si>
  <si>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</si>
  <si>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</si>
  <si>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</si>
  <si>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</si>
  <si>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</si>
  <si>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</si>
  <si>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</si>
  <si>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</si>
  <si>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</si>
  <si>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</si>
  <si>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</si>
  <si>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</si>
  <si>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</si>
  <si>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</si>
  <si>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</si>
  <si>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</si>
  <si>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</si>
  <si>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</si>
  <si>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</si>
  <si>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</si>
  <si>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</si>
  <si>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</si>
  <si>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</si>
  <si>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</si>
  <si>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</si>
  <si>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</si>
  <si>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</si>
  <si>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</si>
  <si>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</si>
  <si>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</si>
  <si>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</si>
  <si>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</si>
  <si>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</si>
  <si>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</si>
  <si>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</si>
  <si>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</si>
  <si>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</si>
  <si>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</si>
  <si>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</si>
  <si>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</si>
  <si>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</si>
  <si>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</si>
  <si>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</si>
  <si>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</si>
  <si>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</si>
  <si>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</si>
  <si>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</si>
  <si>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</si>
  <si>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</si>
  <si>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</si>
  <si>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</si>
  <si>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</si>
  <si>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</si>
  <si>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</si>
  <si>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</si>
  <si>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</si>
  <si>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</si>
  <si>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</si>
  <si>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</si>
  <si>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</si>
  <si>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</si>
  <si>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</si>
  <si>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</si>
  <si>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</si>
  <si>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</si>
  <si>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</si>
  <si>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</si>
  <si>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</si>
  <si>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</si>
  <si>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</si>
  <si>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</si>
  <si>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</si>
  <si>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</si>
  <si>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</si>
  <si>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</si>
  <si>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</si>
  <si>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</si>
  <si>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</si>
  <si>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</si>
  <si>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</si>
  <si>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</si>
  <si>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</si>
  <si>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</si>
  <si>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</si>
  <si>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</si>
  <si>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</si>
  <si>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</si>
  <si>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</si>
  <si>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</si>
  <si>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</si>
  <si>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</si>
  <si>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</si>
  <si>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</si>
  <si>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</si>
  <si>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</si>
  <si>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</si>
  <si>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</si>
  <si>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</si>
  <si>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</si>
  <si>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</si>
  <si>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</si>
  <si>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</si>
  <si>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</si>
  <si>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</si>
  <si>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</si>
  <si>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</si>
  <si>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</si>
  <si>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</si>
  <si>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</si>
  <si>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</si>
  <si>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</si>
  <si>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</si>
  <si>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</si>
  <si>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</si>
  <si>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</si>
  <si>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</si>
  <si>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</si>
  <si>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</si>
  <si>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</si>
  <si>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</si>
  <si>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</si>
  <si>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</si>
  <si>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</si>
  <si>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</si>
  <si>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</si>
  <si>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</si>
  <si>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</si>
  <si>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</si>
  <si>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</si>
  <si>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</si>
  <si>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</si>
  <si>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</si>
  <si>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</si>
  <si>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</si>
  <si>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</si>
  <si>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</si>
  <si>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</si>
  <si>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</si>
  <si>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</si>
  <si>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</si>
  <si>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</si>
  <si>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</si>
  <si>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</si>
  <si>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</si>
  <si>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</si>
  <si>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</si>
  <si>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</si>
  <si>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</si>
  <si>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</si>
  <si>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</si>
  <si>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</si>
  <si>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</si>
  <si>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</si>
  <si>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</si>
  <si>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</si>
  <si>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</si>
  <si>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</si>
  <si>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</si>
  <si>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</si>
  <si>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</si>
  <si>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</si>
  <si>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</si>
  <si>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</si>
  <si>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</si>
  <si>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</si>
  <si>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</si>
  <si>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</si>
  <si>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</si>
  <si>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</si>
  <si>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</si>
  <si>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</si>
  <si>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</si>
  <si>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</si>
  <si>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</si>
  <si>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</si>
  <si>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</si>
  <si>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</si>
  <si>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</si>
  <si>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</si>
  <si>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</si>
  <si>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</si>
  <si>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</si>
  <si>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</si>
  <si>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</si>
  <si>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</si>
  <si>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</si>
  <si>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</si>
  <si>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</si>
  <si>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</si>
  <si>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</si>
  <si>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</si>
  <si>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</si>
  <si>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</si>
  <si>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</si>
  <si>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</si>
  <si>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</si>
  <si>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</si>
  <si>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</si>
  <si>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</si>
  <si>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</si>
  <si>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</si>
  <si>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</si>
  <si>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</si>
  <si>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</si>
  <si>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</si>
  <si>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</si>
  <si>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</si>
  <si>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</si>
  <si>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</si>
  <si>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</si>
  <si>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</si>
  <si>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</si>
  <si>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</si>
  <si>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</si>
  <si>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</si>
  <si>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</si>
  <si>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</si>
  <si>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</si>
  <si>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</si>
  <si>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</si>
  <si>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</si>
  <si>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</si>
  <si>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</si>
  <si>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</si>
  <si>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</si>
  <si>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</si>
  <si>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</si>
  <si>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</si>
  <si>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</si>
  <si>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</si>
  <si>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</si>
  <si>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</si>
  <si>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</si>
  <si>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</si>
  <si>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</si>
  <si>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</si>
  <si>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</si>
  <si>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</si>
  <si>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</si>
  <si>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</si>
  <si>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</si>
  <si>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</si>
  <si>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</si>
  <si>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</si>
  <si>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</si>
  <si>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</si>
  <si>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</si>
  <si>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</si>
  <si>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</si>
  <si>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</si>
  <si>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</si>
  <si>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</si>
  <si>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</si>
  <si>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</si>
  <si>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</si>
  <si>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</si>
  <si>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</si>
  <si>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</si>
  <si>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</si>
  <si>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</si>
  <si>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</si>
  <si>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</si>
  <si>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</si>
  <si>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</si>
  <si>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</si>
  <si>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</si>
  <si>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</si>
  <si>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</si>
  <si>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</si>
  <si>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</si>
  <si>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</si>
  <si>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</si>
  <si>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</si>
  <si>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</si>
  <si>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</si>
  <si>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</si>
  <si>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</si>
  <si>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</si>
  <si>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</si>
  <si>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</si>
  <si>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</si>
  <si>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</si>
  <si>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</si>
  <si>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</si>
  <si>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</si>
  <si>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</si>
  <si>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</si>
  <si>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</si>
  <si>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</si>
  <si>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</si>
  <si>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</si>
  <si>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</si>
  <si>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</si>
  <si>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</si>
  <si>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</si>
  <si>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</si>
  <si>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</si>
  <si>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</si>
  <si>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</si>
  <si>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</si>
  <si>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</si>
  <si>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</si>
  <si>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</si>
  <si>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</si>
  <si>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</si>
  <si>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</si>
  <si>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</si>
  <si>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</si>
  <si>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</si>
  <si>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</si>
  <si>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</si>
  <si>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</si>
  <si>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</si>
  <si>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</si>
  <si>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</si>
  <si>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</si>
  <si>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</si>
  <si>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</si>
  <si>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</si>
  <si>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</si>
  <si>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</si>
  <si>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</si>
  <si>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</si>
  <si>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</si>
  <si>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Transmission</t>
  </si>
  <si>
    <t>Corporate operating expenditure</t>
  </si>
  <si>
    <t>Shared leased interest</t>
  </si>
  <si>
    <t>Shared leased asset depreciation</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</si>
  <si>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</si>
  <si>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</si>
  <si>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</si>
  <si>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</si>
  <si>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</si>
  <si>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</si>
  <si>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</si>
  <si>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</si>
  <si>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</si>
  <si>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</si>
  <si>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</si>
  <si>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</si>
  <si>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</si>
  <si>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</si>
  <si>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</si>
  <si>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</si>
  <si>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</si>
  <si>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</si>
  <si>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</si>
  <si>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</si>
  <si>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</si>
  <si>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</si>
  <si>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t>
  </si>
  <si>
    <t>Western Australia</t>
  </si>
  <si>
    <t>Goldfields Gas Pipeline</t>
  </si>
  <si>
    <t>3.2.1</t>
  </si>
  <si>
    <t>2.3.1 &amp; 2.3.1.1</t>
  </si>
  <si>
    <t>2.3.2</t>
  </si>
  <si>
    <t>2.3.2.1</t>
  </si>
  <si>
    <t>2.4.4</t>
  </si>
  <si>
    <t>2.3.2.2</t>
  </si>
  <si>
    <t>Customer Contributions</t>
  </si>
  <si>
    <t>Per Appendix A - Pipeline asset lives</t>
  </si>
  <si>
    <t>Indefinite</t>
  </si>
  <si>
    <t>During FY08</t>
  </si>
  <si>
    <t>During FY09</t>
  </si>
  <si>
    <t>During FY10</t>
  </si>
  <si>
    <t>During FY11</t>
  </si>
  <si>
    <t>During FY12</t>
  </si>
  <si>
    <t>During FY05</t>
  </si>
  <si>
    <t>During FY06</t>
  </si>
  <si>
    <t>During FY07</t>
  </si>
  <si>
    <t>GOLDFIELDS GAS TRANSMISSION PTY LTD</t>
  </si>
  <si>
    <t>87 004 273 241</t>
  </si>
  <si>
    <t>Wyloo West Compressor Station, associated infrastructure at scraper station and other Stay in Business Capital Expenditure.</t>
  </si>
  <si>
    <t>Ned Creek Compressor Station, associated infrastructure at scraper station and other Stay in Business Capital Expenditure.</t>
  </si>
  <si>
    <t>Yamima custody transfer meter stations and connection points.</t>
  </si>
  <si>
    <t>Turee Creek Compressor Station, associated infrastructure at scraper station and other Stay in Business capital expenditure.</t>
  </si>
  <si>
    <t>Yarraloola Capacity Upgrade.</t>
  </si>
  <si>
    <t>West Angeles Project.</t>
  </si>
  <si>
    <t>FY08 to FY19</t>
  </si>
  <si>
    <t>FY12 to FY16</t>
  </si>
  <si>
    <t>FY12 to FY14</t>
  </si>
  <si>
    <t>Stay in Business Capital Expenditure in relation to SCADA assets.</t>
  </si>
  <si>
    <t>Stay in Business capex in relation to Yarraloola Compressor Station.</t>
  </si>
  <si>
    <t>Other Stay In Business Capital Expenditure.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</si>
  <si>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</si>
  <si>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</si>
  <si>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</si>
  <si>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</si>
  <si>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</si>
  <si>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</si>
  <si>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</si>
  <si>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</si>
  <si>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</si>
  <si>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</si>
  <si>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</si>
  <si>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</si>
  <si>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</si>
  <si>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</si>
  <si>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</si>
  <si>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</si>
  <si>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</si>
  <si>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</si>
  <si>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</si>
  <si>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</si>
  <si>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</si>
  <si>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</si>
  <si>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</si>
  <si>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</si>
  <si>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</si>
  <si>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</si>
  <si>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</si>
  <si>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</si>
  <si>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</si>
  <si>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</si>
  <si>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</si>
  <si>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</si>
  <si>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</si>
  <si>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</si>
  <si>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Statutory presentation</t>
  </si>
  <si>
    <t>Part 23 Reporting</t>
  </si>
  <si>
    <t>Difference Statutory and Part 23</t>
  </si>
  <si>
    <t>time value of money included in reported revenue in the pipeline financial statements on table 2.1, 2.1.1. and 4.1</t>
  </si>
  <si>
    <t>interest expense not permitted to be reported under Part 23 and not included in this reporting</t>
  </si>
  <si>
    <t xml:space="preserve">Net impact of including both Revenue and interest expense associated with the significant financing component of revenue </t>
  </si>
  <si>
    <t>Whilst the Service Provider has reported no other non-depreciable pipeline asset balances, the balances have been reported in the Joint Venture partner’s individual balance sheet.</t>
  </si>
  <si>
    <t xml:space="preserve">As a result, the pipeline financial statements have overstated the return on asset calculation and understated the reported total assets for GGP. </t>
  </si>
  <si>
    <t xml:space="preserve">New assets are reported as commissioned with depreciation assumed in the next fiscal year. </t>
  </si>
  <si>
    <t xml:space="preserve">APA has reported the shared assets information per fiscal year from date of acquisition. </t>
  </si>
  <si>
    <t xml:space="preserve">Capital expenditure is reported in the period when incurred (inclusive of capital work in progress).  The reported capital additions include capitalised maintenance costs.  </t>
  </si>
  <si>
    <t xml:space="preserve">Prior to establishing APA’s Oracle financial system in 2012, APA utilised a different financial system. APA has excluded revenue and cost where it could not be attributed to the GGP uncovered component, particularly in 2007 to 2009. </t>
  </si>
  <si>
    <t xml:space="preserve">GGP’s Recovered Capital Method is for the uncovered component which is the residual of the total cost less the covered component. The financial information for the covered component has been disclosed in the GGP Access Arrangements which can be found on the ERA website.  </t>
  </si>
  <si>
    <t>Some of the assets composing the GGP are regulated by the ERA. The covered GGP includes the GGP mainline from Yarraloola to Kalgoorlie, various laterals and compressor stations. The remaining GGP assets are uncovered and mainly consists of capacity expansion projects which involve compressor stations located on the covered GGP mainline. APA has not reported any initial construction costs as the construction cost of the covered GGP mainline has been disclosed through the regulatory regime.</t>
  </si>
  <si>
    <t>In accordance with the Guideline, as the application of the Recovered Capital Method produces a negative value for the capital base, the value of the capital base has been set to zero.</t>
  </si>
  <si>
    <t>4.1.1</t>
  </si>
  <si>
    <t>The ‘Other Delivery Points’ category combines prices paid by customers at single user delivery points at various locations along the GGP. As such, it combines prices related to both short and long distance services and is not indicative of any particular service provided to a customer.</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</si>
  <si>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</si>
  <si>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</si>
  <si>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</si>
  <si>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</si>
  <si>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C116</t>
  </si>
  <si>
    <t>Formula change</t>
  </si>
  <si>
    <t>Formula updated to include shared leased asset depreciation reported under other Other shared costs in tab 2.4 Shared costs</t>
  </si>
  <si>
    <t>For disclosure purposes</t>
  </si>
  <si>
    <t>1/7/2019 to 30/6/2020</t>
  </si>
  <si>
    <t>The interest component of the leased assets (both Directly attributable and Shared RoU) has been included as part of Leased assets Interest/ Financing charges.</t>
  </si>
  <si>
    <t>Disposals and early terminations are recognised in row 21 and does now include half a year capitalised WACC.</t>
  </si>
  <si>
    <t>I29</t>
  </si>
  <si>
    <t>Wrap text</t>
  </si>
  <si>
    <t>Major Delivery Point 1 (Leonora)</t>
  </si>
  <si>
    <t>AM8</t>
  </si>
  <si>
    <t>Description change</t>
  </si>
  <si>
    <t>Description amended to "Major Delivery Point 1 (Leonora)"</t>
  </si>
  <si>
    <t>5.1</t>
  </si>
  <si>
    <t>Wiluna Compressor Station and other Stay in Business Capital Expenditure.</t>
  </si>
  <si>
    <t>The GGP uncovered portion mainly consists of compression facilities built on the pipeline which is regulated by the ERA and hence, no initial construction costs have been reported. Construction date 01/01/2005 is the commencement date of uncovered capacity.</t>
  </si>
  <si>
    <r>
      <rPr>
        <b/>
        <sz val="10.5"/>
        <rFont val="Century Gothic"/>
        <family val="2"/>
      </rPr>
      <t>Negative residual value</t>
    </r>
    <r>
      <rPr>
        <sz val="10.5"/>
        <rFont val="Century Gothic"/>
        <family val="2"/>
      </rPr>
      <t xml:space="preserve">
Following the establishment of a pipeline specific estimation processes for negative residual values in 2021, management has estimated the costs of undertaking the necessary decommissioning as if these activities were undertaken today for the Goldfields Gas Pipeline as a whole. Management has not attributed any of the decommissioning cost estimate to the Uncovered portion of the Goldfields Gas Pipeline. </t>
    </r>
  </si>
  <si>
    <t>During FY22</t>
  </si>
  <si>
    <t>Inserted row 78 to 80</t>
  </si>
  <si>
    <t>FY14 to FY22</t>
  </si>
  <si>
    <t>Buried Station Pipework Development.</t>
  </si>
  <si>
    <t>D90:D94</t>
  </si>
  <si>
    <t>3.1</t>
  </si>
  <si>
    <t>Formula updated to include additional rows inserted in table 3.3.2: Shared assets at cost.</t>
  </si>
  <si>
    <t>Paraburdoo Compressor Station and associated infrastructure.</t>
  </si>
  <si>
    <t>Stay in Business capex in relation to Remote Telemetry Units.</t>
  </si>
  <si>
    <t xml:space="preserve">Customer contribution in table 2.2.1 from FY21 onwards represents revenue in instances where a customer with an underlying GTA contributes to the capital expenditure of the pipeline. </t>
  </si>
  <si>
    <t>The Statement of Pipeline Assets has excluded the reporting of some other non-depreciable pipeline assets (e.g. debtors and inventories and other current assets etc) since it's not possible to determine the uncovered part. Capital work in progress is included in other non-depreciable pipeline assets.</t>
  </si>
  <si>
    <t>The majority of total shared assets reported represent mainly Information Technology assets and other assets such as office related assets and motor vehicles. The values are reported on a gross book basis.</t>
  </si>
  <si>
    <t xml:space="preserve">Net tax liabilities incorporate mid-year tax depreciation for capital expenditure incurred during the fiscal year. </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</si>
  <si>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</si>
  <si>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r>
      <rPr>
        <b/>
        <sz val="10.5"/>
        <rFont val="Century Gothic"/>
        <family val="2"/>
      </rPr>
      <t>AASB 15 reporting in the Pipeline Financial Statements, RCM and Return on Assets</t>
    </r>
    <r>
      <rPr>
        <sz val="10.5"/>
        <rFont val="Century Gothic"/>
        <family val="2"/>
      </rPr>
      <t xml:space="preserve">
As described in the Basis of Preparation, AASB 15 Revenue from Contracts with Customers ("AASB 15") (effective from 1 July 2018) requires a significant financing component to be reported in those circumstances where there is a length of time in between the payment for the service and when APA Group fulfils the performance obligation. A significant financing component has been identified in some revenue contracts on the Goldfields Gas Pipeline.
The Significant Financing Component has been included in the reported revenue from contracts with customers as the Guideline requires reported revenues to comply with AASB 15. However, the associated interest expense has been excluded from the Pipeline Financial Statement as financing related expenses are not permitted to be reported under the Guideline. The impact on the Pipeline Financial Statement for contracts on the Goldfield Gas Pipeline amounts to:</t>
    </r>
  </si>
  <si>
    <t>During FY23</t>
  </si>
  <si>
    <t>FY19 to FY23</t>
  </si>
  <si>
    <t>4.4.1</t>
  </si>
  <si>
    <t>4.4.2</t>
  </si>
  <si>
    <t>4.4.3</t>
  </si>
  <si>
    <t>4.7</t>
  </si>
  <si>
    <t>2.1 &amp; 4.1</t>
  </si>
  <si>
    <t>Andrew Nairn (General Manager Investor Relations)</t>
  </si>
  <si>
    <t>+61 (03) 8416 2887</t>
  </si>
  <si>
    <t>During FY24</t>
  </si>
  <si>
    <t>The financial reporting under the non scheme guideline is an annual reporting requirement for APA's non scheme pipelines, requiring annual publishing by 31 October 2024. This information was published on Thursday 31st October 2024.</t>
  </si>
  <si>
    <t>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2024.</t>
  </si>
  <si>
    <t>APA has reported the information by asset categories in a summary line reflective of all assets acquired from inception to 30 June 2024.</t>
  </si>
  <si>
    <r>
      <t xml:space="preserve">Without the corresponding interest expense being reflected in the Pipeline Financial Statements Revenues and Expenses and RCM due to the Part 23 requirements, the net profit of the asset excludes $288,259 of interest expense. </t>
    </r>
    <r>
      <rPr>
        <sz val="10.5"/>
        <color indexed="8"/>
        <rFont val="Century Gothic"/>
        <family val="2"/>
      </rPr>
      <t>The impacts on the return on asset is immaterial.</t>
    </r>
  </si>
  <si>
    <t>The cost allocation approach for capital expenditure for the GGP for the period 2019 – 2023 was revised in FY24, to better align with the requirements of the National Gas Rules and the expectations of the Economic Regulation Authority (ERA). This resulted in a decrease of the capital expenditure allocated to the uncovered section of the GGP in each of these years (as incurred amounts: FY23: $2.2 million, FY22: $1.3 million, FY21: $3.9 million, FY20: $0.4 million).  Additionally, this revision affected depreciation expense, leading to a total decrease of $0.3 million, across the year impacted.  For Part 23 reporting purposes, these revisions were accounted for in FY24 reporting template and the prior periods reporting templates were not restated (i.e. the RCM (rule 569 (4)) and the Statement of pipeline revenue and expense).  APA believes that the amounts reporting in the FY24 Part 23 reporting template concerning prior periods had no material impact for Part 23 Financial reporting purposes.  Per section 551(3) of the National Gas Rules, as the revisions are not “false or misleading in a material particular” the information will not need to be restated.</t>
  </si>
  <si>
    <t>The cost allocation approach for operating expenditure for the Goldfields Gas Pipeline (GGP)  for the period 2018 – 2023 was revised in FY23, to better align with the requirements of the National Gas Rules and the expectations of the Economic Regulation Authority (ERA). This resulted in an increase of the operating expenditure allocated to the uncovered section of the GGP in each of the years, in relation to administration, operations recoverable, marketing, public relations and technical regulatory costs (FY22: $2.7 million, FY21: $2.4 million, FY20: $2.2 million, FY19: $2.3 million and HY18: $1.0 million).  For Part 23 reporting purposes, these revisions were accounted for in FY23 reporting template and the prior periods reporting templates were not restated (i.e. the RCM (rule 569 (4)) and the Statement of pipeline revenue and expense).  APA believes that the amounts reporting in the FY23 Part 23 reporting template concerning prior periods had no material impact for Part 23 Financial reporting purposes.  Per section 551(3) of the National Gas Rules, as the revisions are not “false or misleading in a material particular” the information will not need to be restated.</t>
  </si>
  <si>
    <t>FY05 to FY24</t>
  </si>
  <si>
    <t>FY07 to FY24</t>
  </si>
  <si>
    <t>FY08 to FY24</t>
  </si>
  <si>
    <t>FY12 to FY24</t>
  </si>
  <si>
    <t>FY16 to FY24</t>
  </si>
  <si>
    <t>FY15 to FY24</t>
  </si>
  <si>
    <t>FY22 to FY24</t>
  </si>
  <si>
    <t>Yes</t>
  </si>
  <si>
    <t>Firm Park/Park and Loan service</t>
  </si>
  <si>
    <t>Payroll review
In FY22, APA Group identified certain employees across the Group were not paid in full compliance with the Group's Obligations under APA' enterprise agreements (EA).  Included in the records of of the APA corporate entity is the provision for the payroll review, which represents APA’s estimate of the historical payment error,
For financial accounting purposes, the Group Statutory financial information (FY21 and retained earnings) was restated to account for the impact of the payroll review. 
As the regulatory framework under part 23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 
In FY24, included in other direct costs  of $5,671,563, recorded in  the ‘Statement of Pipeline Revenues and Expenses’, is an adjustment of $216,122 cr, relating to the payroll review.  APA also concluded that the amounts charged to the profit or loss in FY24 relating to prior periods had no material impact for Part 23 reporting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</si>
</sst>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s>
  <fonts count="9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sz val="10.5"/>
      <name val="Century Gothic"/>
      <family val="2"/>
    </font>
    <font>
      <b/>
      <sz val="11"/>
      <name val="Century Gothic"/>
      <family val="2"/>
    </font>
    <font>
      <b/>
      <sz val="10.5"/>
      <name val="Century Gothic"/>
      <family val="2"/>
    </font>
    <font>
      <sz val="10.5"/>
      <color rgb="FF000000"/>
      <name val="Century Gothic"/>
      <family val="2"/>
    </font>
    <font>
      <sz val="10.5"/>
      <color indexed="8"/>
      <name val="Century Gothic"/>
      <family val="2"/>
    </font>
    <font>
      <sz val="10"/>
      <name val="Arial"/>
      <family val="2"/>
    </font>
    <font>
      <u/>
      <sz val="11"/>
      <color theme="10"/>
      <name val="Calibri"/>
      <family val="2"/>
      <scheme val="minor"/>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
      <patternFill patternType="solid">
        <fgColor rgb="FFFFFFCC"/>
        <bgColor indexed="64"/>
      </patternFill>
    </fill>
    <fill>
      <patternFill patternType="solid">
        <fgColor rgb="FF6AC1BB"/>
        <bgColor indexed="64"/>
      </patternFill>
    </fill>
    <fill>
      <patternFill patternType="solid">
        <fgColor rgb="FF15656D"/>
        <bgColor rgb="FF000000"/>
      </patternFill>
    </fill>
    <fill>
      <patternFill patternType="solid">
        <fgColor rgb="FF15656D"/>
        <bgColor indexed="64"/>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double">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58">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164" fontId="10" fillId="13" borderId="0" applyNumberFormat="0" applyFont="0" applyBorder="0" applyAlignment="0">
      <alignment horizontal="right"/>
    </xf>
    <xf numFmtId="41" fontId="10" fillId="13" borderId="0" applyNumberFormat="0" applyFont="0" applyBorder="0" applyAlignment="0">
      <alignment horizontal="right"/>
    </xf>
    <xf numFmtId="41" fontId="46" fillId="13" borderId="0" applyNumberFormat="0" applyFont="0" applyBorder="0" applyAlignment="0">
      <alignment horizontal="right"/>
    </xf>
    <xf numFmtId="41" fontId="46" fillId="13" borderId="0" applyNumberFormat="0" applyFont="0" applyBorder="0" applyAlignment="0">
      <alignment horizontal="right"/>
    </xf>
    <xf numFmtId="0" fontId="24" fillId="8" borderId="1" applyNumberFormat="0" applyAlignment="0" applyProtection="0"/>
    <xf numFmtId="0" fontId="24" fillId="9" borderId="1" applyNumberFormat="0" applyAlignment="0" applyProtection="0"/>
    <xf numFmtId="0" fontId="25" fillId="26" borderId="2" applyNumberFormat="0" applyAlignment="0" applyProtection="0"/>
    <xf numFmtId="0" fontId="25" fillId="27" borderId="2" applyNumberFormat="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6" fillId="0" borderId="0" applyNumberFormat="0" applyFill="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8" fillId="0" borderId="3" applyNumberFormat="0" applyFill="0" applyAlignment="0" applyProtection="0"/>
    <xf numFmtId="0" fontId="29" fillId="0" borderId="4" applyNumberFormat="0" applyFill="0" applyAlignment="0" applyProtection="0"/>
    <xf numFmtId="0" fontId="30" fillId="0" borderId="5" applyNumberFormat="0" applyFill="0" applyAlignment="0" applyProtection="0"/>
    <xf numFmtId="0" fontId="30" fillId="0" borderId="0" applyNumberFormat="0" applyFill="0" applyBorder="0" applyAlignment="0" applyProtection="0"/>
    <xf numFmtId="0" fontId="17" fillId="0" borderId="0" applyNumberFormat="0" applyFill="0" applyBorder="0" applyAlignment="0" applyProtection="0">
      <alignment vertical="top"/>
      <protection locked="0"/>
    </xf>
    <xf numFmtId="0" fontId="31" fillId="4" borderId="1" applyNumberFormat="0" applyAlignment="0" applyProtection="0"/>
    <xf numFmtId="0" fontId="31" fillId="5" borderId="1" applyNumberFormat="0" applyAlignment="0" applyProtection="0"/>
    <xf numFmtId="164" fontId="5" fillId="30" borderId="0" applyFont="0" applyBorder="0" applyAlignment="0">
      <alignment horizontal="right"/>
      <protection locked="0"/>
    </xf>
    <xf numFmtId="41" fontId="10" fillId="30" borderId="0" applyFont="0" applyBorder="0" applyAlignment="0">
      <alignment horizontal="right"/>
      <protection locked="0"/>
    </xf>
    <xf numFmtId="41" fontId="46" fillId="30" borderId="0" applyFont="0" applyBorder="0" applyAlignment="0">
      <alignment horizontal="right"/>
      <protection locked="0"/>
    </xf>
    <xf numFmtId="41" fontId="46" fillId="30" borderId="0" applyFont="0" applyBorder="0" applyAlignment="0">
      <alignment horizontal="right"/>
      <protection locked="0"/>
    </xf>
    <xf numFmtId="165" fontId="10" fillId="29" borderId="0" applyFont="0" applyBorder="0">
      <alignment horizontal="right"/>
      <protection locked="0"/>
    </xf>
    <xf numFmtId="165" fontId="46" fillId="29" borderId="0" applyFont="0" applyBorder="0">
      <alignment horizontal="right"/>
      <protection locked="0"/>
    </xf>
    <xf numFmtId="164" fontId="10" fillId="7" borderId="0" applyFont="0" applyBorder="0">
      <alignment horizontal="right"/>
      <protection locked="0"/>
    </xf>
    <xf numFmtId="41" fontId="10" fillId="7" borderId="0" applyFont="0" applyBorder="0">
      <alignment horizontal="right"/>
      <protection locked="0"/>
    </xf>
    <xf numFmtId="41" fontId="46" fillId="7" borderId="0" applyFont="0" applyBorder="0">
      <alignment horizontal="right"/>
      <protection locked="0"/>
    </xf>
    <xf numFmtId="41" fontId="46" fillId="7" borderId="0" applyFont="0" applyBorder="0">
      <alignment horizontal="right"/>
      <protection locked="0"/>
    </xf>
    <xf numFmtId="0" fontId="32" fillId="0" borderId="6" applyNumberFormat="0" applyFill="0" applyAlignment="0" applyProtection="0"/>
    <xf numFmtId="0" fontId="33" fillId="10" borderId="0" applyNumberFormat="0" applyBorder="0" applyAlignment="0" applyProtection="0"/>
    <xf numFmtId="0" fontId="33" fillId="11" borderId="0" applyNumberFormat="0" applyBorder="0" applyAlignment="0" applyProtection="0"/>
    <xf numFmtId="0" fontId="54" fillId="0" borderId="0"/>
    <xf numFmtId="0" fontId="45" fillId="0" borderId="0"/>
    <xf numFmtId="0" fontId="10" fillId="0" borderId="0"/>
    <xf numFmtId="0" fontId="46" fillId="0" borderId="0"/>
    <xf numFmtId="1" fontId="55" fillId="0" borderId="0"/>
    <xf numFmtId="0" fontId="5" fillId="9" borderId="0"/>
    <xf numFmtId="0" fontId="5" fillId="9" borderId="0"/>
    <xf numFmtId="0" fontId="5" fillId="9" borderId="0"/>
    <xf numFmtId="0" fontId="5" fillId="0" borderId="0"/>
    <xf numFmtId="0" fontId="5" fillId="9" borderId="0"/>
    <xf numFmtId="0" fontId="10" fillId="9" borderId="0"/>
    <xf numFmtId="0" fontId="5" fillId="9" borderId="0"/>
    <xf numFmtId="0" fontId="5" fillId="9" borderId="0"/>
    <xf numFmtId="0" fontId="46" fillId="9" borderId="0"/>
    <xf numFmtId="0" fontId="5" fillId="9" borderId="0"/>
    <xf numFmtId="0" fontId="10" fillId="6" borderId="7" applyNumberFormat="0" applyFont="0" applyAlignment="0" applyProtection="0"/>
    <xf numFmtId="0" fontId="46" fillId="7" borderId="7" applyNumberFormat="0" applyFont="0" applyAlignment="0" applyProtection="0"/>
    <xf numFmtId="0" fontId="34" fillId="8" borderId="8" applyNumberFormat="0" applyAlignment="0" applyProtection="0"/>
    <xf numFmtId="0" fontId="34" fillId="9" borderId="8" applyNumberFormat="0" applyAlignment="0" applyProtection="0"/>
    <xf numFmtId="9" fontId="5" fillId="0" borderId="0" applyFont="0" applyFill="0" applyBorder="0" applyAlignment="0" applyProtection="0"/>
    <xf numFmtId="0" fontId="5" fillId="0" borderId="0"/>
    <xf numFmtId="0" fontId="10" fillId="0" borderId="0"/>
    <xf numFmtId="0" fontId="46" fillId="0" borderId="0"/>
    <xf numFmtId="0" fontId="46" fillId="0" borderId="0"/>
    <xf numFmtId="0" fontId="56" fillId="32" borderId="38" applyNumberFormat="0" applyProtection="0"/>
    <xf numFmtId="0" fontId="57" fillId="0" borderId="38" applyNumberFormat="0" applyFill="0" applyProtection="0"/>
    <xf numFmtId="0" fontId="58" fillId="0" borderId="38" applyNumberFormat="0" applyFill="0" applyProtection="0"/>
    <xf numFmtId="0" fontId="35" fillId="0" borderId="0" applyNumberFormat="0" applyFill="0" applyBorder="0" applyAlignment="0" applyProtection="0"/>
    <xf numFmtId="0" fontId="36" fillId="0" borderId="9" applyNumberFormat="0" applyFill="0" applyAlignment="0" applyProtection="0"/>
    <xf numFmtId="0" fontId="37" fillId="0" borderId="0" applyNumberForma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applyNumberFormat="0" applyFill="0" applyBorder="0" applyAlignment="0" applyProtection="0"/>
    <xf numFmtId="43" fontId="10" fillId="0" borderId="0" applyFont="0" applyFill="0" applyBorder="0" applyAlignment="0" applyProtection="0"/>
    <xf numFmtId="0" fontId="10" fillId="0" borderId="0" applyNumberFormat="0" applyFill="0" applyBorder="0" applyAlignment="0" applyProtection="0"/>
    <xf numFmtId="0" fontId="85"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4" fillId="0" borderId="0"/>
    <xf numFmtId="0" fontId="67" fillId="0" borderId="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9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3" fillId="0" borderId="0"/>
    <xf numFmtId="0" fontId="92" fillId="0" borderId="0" applyNumberFormat="0" applyFill="0" applyBorder="0" applyAlignment="0" applyProtection="0"/>
    <xf numFmtId="43" fontId="5" fillId="0" borderId="0" applyFont="0" applyFill="0" applyBorder="0" applyAlignment="0" applyProtection="0"/>
    <xf numFmtId="0" fontId="5" fillId="0" borderId="0"/>
    <xf numFmtId="0" fontId="2" fillId="0" borderId="0"/>
    <xf numFmtId="0" fontId="92" fillId="0" borderId="0" applyNumberForma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0" fontId="5" fillId="0" borderId="0" applyNumberFormat="0" applyFill="0" applyBorder="0" applyAlignment="0" applyProtection="0"/>
  </cellStyleXfs>
  <cellXfs count="599">
    <xf numFmtId="0" fontId="0" fillId="0" borderId="0" xfId="0"/>
    <xf numFmtId="0" fontId="6" fillId="9" borderId="0" xfId="95" applyFont="1"/>
    <xf numFmtId="0" fontId="5" fillId="9" borderId="0" xfId="95"/>
    <xf numFmtId="0" fontId="7" fillId="9" borderId="0" xfId="95" applyFont="1"/>
    <xf numFmtId="2" fontId="11" fillId="9" borderId="0" xfId="95" applyNumberFormat="1" applyFont="1" applyBorder="1" applyAlignment="1" applyProtection="1">
      <alignment horizontal="left"/>
    </xf>
    <xf numFmtId="0" fontId="12" fillId="9" borderId="0" xfId="95" applyFont="1" applyAlignment="1" applyProtection="1">
      <protection locked="0"/>
    </xf>
    <xf numFmtId="0" fontId="12" fillId="9" borderId="0" xfId="95" applyFont="1" applyProtection="1">
      <protection locked="0"/>
    </xf>
    <xf numFmtId="0" fontId="11" fillId="9" borderId="0" xfId="95" applyFont="1"/>
    <xf numFmtId="0" fontId="5" fillId="9" borderId="0" xfId="95" applyAlignment="1"/>
    <xf numFmtId="0" fontId="15" fillId="9" borderId="0" xfId="93" applyFont="1"/>
    <xf numFmtId="0" fontId="15" fillId="9" borderId="0" xfId="93" applyFont="1" applyFill="1" applyBorder="1"/>
    <xf numFmtId="0" fontId="15" fillId="9" borderId="0" xfId="93" applyFont="1" applyFill="1"/>
    <xf numFmtId="0" fontId="16" fillId="9" borderId="0" xfId="93" applyFont="1" applyFill="1" applyBorder="1" applyAlignment="1">
      <alignment vertical="center"/>
    </xf>
    <xf numFmtId="0" fontId="16" fillId="9" borderId="0" xfId="93" applyFont="1" applyFill="1" applyBorder="1" applyAlignment="1"/>
    <xf numFmtId="0" fontId="15" fillId="9" borderId="0" xfId="93" applyFont="1" applyFill="1" applyBorder="1" applyAlignment="1">
      <alignment vertical="center"/>
    </xf>
    <xf numFmtId="0" fontId="15" fillId="9" borderId="0" xfId="93" applyFont="1" applyAlignment="1">
      <alignment vertical="center"/>
    </xf>
    <xf numFmtId="0" fontId="8" fillId="9" borderId="0" xfId="93" applyFont="1" applyFill="1" applyBorder="1" applyAlignment="1">
      <alignment vertical="center"/>
    </xf>
    <xf numFmtId="0" fontId="15" fillId="9" borderId="0" xfId="93" applyFont="1" applyFill="1" applyAlignment="1">
      <alignment vertical="center"/>
    </xf>
    <xf numFmtId="0" fontId="20" fillId="9" borderId="0" xfId="93" applyFont="1" applyFill="1" applyBorder="1" applyAlignment="1">
      <alignment vertical="center"/>
    </xf>
    <xf numFmtId="0" fontId="15" fillId="0" borderId="0" xfId="93" applyFont="1" applyFill="1" applyBorder="1"/>
    <xf numFmtId="0" fontId="6" fillId="9" borderId="0" xfId="97" applyFont="1"/>
    <xf numFmtId="0" fontId="39" fillId="9" borderId="0" xfId="96" applyFont="1" applyFill="1" applyBorder="1" applyAlignment="1"/>
    <xf numFmtId="0" fontId="5" fillId="9" borderId="0" xfId="97"/>
    <xf numFmtId="0" fontId="6" fillId="0" borderId="0" xfId="97" applyFont="1" applyFill="1" applyAlignment="1"/>
    <xf numFmtId="167" fontId="7" fillId="9" borderId="0" xfId="97" applyNumberFormat="1" applyFont="1" applyBorder="1" applyAlignment="1">
      <alignment horizontal="left"/>
    </xf>
    <xf numFmtId="49" fontId="10" fillId="9" borderId="0" xfId="97" applyNumberFormat="1" applyFont="1"/>
    <xf numFmtId="2" fontId="10" fillId="9" borderId="0" xfId="97" applyNumberFormat="1" applyFont="1" applyBorder="1"/>
    <xf numFmtId="164" fontId="10" fillId="9" borderId="0" xfId="97" applyNumberFormat="1" applyFont="1" applyBorder="1" applyAlignment="1">
      <alignment horizontal="center"/>
    </xf>
    <xf numFmtId="164" fontId="10" fillId="9" borderId="0" xfId="97" applyNumberFormat="1" applyFont="1" applyBorder="1"/>
    <xf numFmtId="0" fontId="10" fillId="9" borderId="0" xfId="97" applyFont="1"/>
    <xf numFmtId="0" fontId="7" fillId="9" borderId="0" xfId="97" applyFont="1"/>
    <xf numFmtId="0" fontId="43" fillId="9" borderId="0" xfId="97" applyFont="1"/>
    <xf numFmtId="0" fontId="8" fillId="9" borderId="0" xfId="97" applyFont="1"/>
    <xf numFmtId="39" fontId="10" fillId="9" borderId="0" xfId="97" applyNumberFormat="1" applyFont="1"/>
    <xf numFmtId="0" fontId="5" fillId="9" borderId="0" xfId="100"/>
    <xf numFmtId="0" fontId="6" fillId="9" borderId="0" xfId="100" applyFont="1" applyAlignment="1"/>
    <xf numFmtId="49" fontId="10" fillId="9" borderId="0" xfId="100" applyNumberFormat="1" applyFont="1"/>
    <xf numFmtId="164" fontId="10" fillId="9" borderId="0" xfId="100" applyNumberFormat="1" applyFont="1" applyBorder="1"/>
    <xf numFmtId="167" fontId="8" fillId="9" borderId="0" xfId="100" applyNumberFormat="1" applyFont="1" applyBorder="1" applyAlignment="1">
      <alignment horizontal="left"/>
    </xf>
    <xf numFmtId="49" fontId="7" fillId="13" borderId="10" xfId="100" applyNumberFormat="1" applyFont="1" applyFill="1" applyBorder="1" applyAlignment="1">
      <alignment horizontal="right"/>
    </xf>
    <xf numFmtId="168" fontId="14" fillId="31" borderId="0" xfId="0" applyNumberFormat="1" applyFont="1" applyFill="1" applyBorder="1" applyAlignment="1">
      <alignment horizontal="left" vertical="center" wrapText="1"/>
    </xf>
    <xf numFmtId="167" fontId="10" fillId="13" borderId="10" xfId="102" applyNumberFormat="1" applyFont="1" applyFill="1" applyBorder="1" applyAlignment="1">
      <alignment horizontal="right"/>
    </xf>
    <xf numFmtId="0" fontId="40" fillId="13" borderId="11" xfId="100" applyFont="1" applyFill="1" applyBorder="1" applyAlignment="1">
      <alignment horizontal="right"/>
    </xf>
    <xf numFmtId="167" fontId="7" fillId="13" borderId="10" xfId="102" applyNumberFormat="1" applyFont="1" applyFill="1" applyBorder="1" applyAlignment="1">
      <alignment horizontal="right"/>
    </xf>
    <xf numFmtId="0" fontId="10" fillId="33" borderId="0" xfId="97" applyFont="1" applyFill="1"/>
    <xf numFmtId="0" fontId="10" fillId="33" borderId="0" xfId="0" applyFont="1" applyFill="1"/>
    <xf numFmtId="43" fontId="7" fillId="13" borderId="10" xfId="59" applyFont="1" applyFill="1" applyBorder="1" applyAlignment="1">
      <alignment horizontal="right"/>
    </xf>
    <xf numFmtId="0" fontId="59" fillId="9" borderId="0" xfId="95" applyFont="1"/>
    <xf numFmtId="0" fontId="44" fillId="34" borderId="0" xfId="0" applyNumberFormat="1" applyFont="1" applyFill="1" applyAlignment="1"/>
    <xf numFmtId="0" fontId="15" fillId="9" borderId="0" xfId="93" applyFont="1" applyBorder="1" applyAlignment="1">
      <alignment vertical="center"/>
    </xf>
    <xf numFmtId="0" fontId="5" fillId="9" borderId="0" xfId="93" applyFill="1" applyBorder="1"/>
    <xf numFmtId="0" fontId="10" fillId="9" borderId="0" xfId="95" applyFont="1"/>
    <xf numFmtId="0" fontId="47" fillId="35" borderId="0" xfId="97" applyFont="1" applyFill="1"/>
    <xf numFmtId="0" fontId="48" fillId="35" borderId="0" xfId="97" applyFont="1" applyFill="1"/>
    <xf numFmtId="14" fontId="47" fillId="35" borderId="0" xfId="97" applyNumberFormat="1" applyFont="1" applyFill="1"/>
    <xf numFmtId="14" fontId="47" fillId="35" borderId="0" xfId="97" applyNumberFormat="1" applyFont="1" applyFill="1" applyAlignment="1">
      <alignment horizontal="left"/>
    </xf>
    <xf numFmtId="167" fontId="10" fillId="7" borderId="10" xfId="97" applyNumberFormat="1" applyFont="1" applyFill="1" applyBorder="1" applyAlignment="1">
      <alignment horizontal="left"/>
    </xf>
    <xf numFmtId="168" fontId="49" fillId="31" borderId="0" xfId="0" applyNumberFormat="1" applyFont="1" applyFill="1" applyBorder="1" applyAlignment="1">
      <alignment horizontal="left" vertical="center" wrapText="1"/>
    </xf>
    <xf numFmtId="14" fontId="47" fillId="35" borderId="0" xfId="97" applyNumberFormat="1" applyFont="1" applyFill="1" applyAlignment="1">
      <alignment vertical="center"/>
    </xf>
    <xf numFmtId="14" fontId="47" fillId="35" borderId="0" xfId="97" applyNumberFormat="1" applyFont="1" applyFill="1" applyAlignment="1">
      <alignment horizontal="left" vertical="center"/>
    </xf>
    <xf numFmtId="0" fontId="10" fillId="33" borderId="0" xfId="99" applyFont="1" applyFill="1" applyBorder="1" applyAlignment="1">
      <alignment vertical="center"/>
    </xf>
    <xf numFmtId="0" fontId="10" fillId="36" borderId="12" xfId="97" applyFont="1" applyFill="1" applyBorder="1" applyAlignment="1"/>
    <xf numFmtId="0" fontId="14" fillId="36" borderId="0" xfId="97" applyFont="1" applyFill="1" applyBorder="1"/>
    <xf numFmtId="0" fontId="14" fillId="36" borderId="0" xfId="97" applyFont="1" applyFill="1" applyBorder="1" applyAlignment="1">
      <alignment horizontal="right" indent="1"/>
    </xf>
    <xf numFmtId="0" fontId="10" fillId="36" borderId="13" xfId="97" applyFont="1" applyFill="1" applyBorder="1" applyAlignment="1"/>
    <xf numFmtId="0" fontId="10" fillId="36" borderId="12" xfId="97" applyFont="1" applyFill="1" applyBorder="1"/>
    <xf numFmtId="0" fontId="10" fillId="36" borderId="14" xfId="97" applyFont="1" applyFill="1" applyBorder="1"/>
    <xf numFmtId="0" fontId="14" fillId="36" borderId="15" xfId="97" applyFont="1" applyFill="1" applyBorder="1" applyAlignment="1" applyProtection="1">
      <protection locked="0"/>
    </xf>
    <xf numFmtId="0" fontId="10" fillId="36" borderId="15" xfId="97" applyFont="1" applyFill="1" applyBorder="1" applyProtection="1">
      <protection locked="0"/>
    </xf>
    <xf numFmtId="0" fontId="10" fillId="36" borderId="15" xfId="97" applyFont="1" applyFill="1" applyBorder="1"/>
    <xf numFmtId="0" fontId="10" fillId="36" borderId="15" xfId="97" applyFont="1" applyFill="1" applyBorder="1" applyAlignment="1" applyProtection="1">
      <protection locked="0"/>
    </xf>
    <xf numFmtId="0" fontId="10" fillId="36" borderId="16" xfId="97" applyFont="1" applyFill="1" applyBorder="1"/>
    <xf numFmtId="0" fontId="10" fillId="36" borderId="0" xfId="97" applyFont="1" applyFill="1" applyBorder="1"/>
    <xf numFmtId="0" fontId="10" fillId="36" borderId="13" xfId="97" applyFont="1" applyFill="1" applyBorder="1"/>
    <xf numFmtId="0" fontId="60" fillId="36" borderId="17" xfId="93" applyFont="1" applyFill="1" applyBorder="1"/>
    <xf numFmtId="0" fontId="60" fillId="36" borderId="18" xfId="93" applyFont="1" applyFill="1" applyBorder="1"/>
    <xf numFmtId="0" fontId="60" fillId="36" borderId="0" xfId="93" applyFont="1" applyFill="1" applyBorder="1" applyAlignment="1">
      <alignment horizontal="center" vertical="center"/>
    </xf>
    <xf numFmtId="0" fontId="61" fillId="36" borderId="0" xfId="93" applyFont="1" applyFill="1" applyBorder="1" applyAlignment="1">
      <alignment horizontal="center" vertical="center"/>
    </xf>
    <xf numFmtId="0" fontId="60" fillId="36" borderId="19" xfId="93" applyFont="1" applyFill="1" applyBorder="1" applyAlignment="1">
      <alignment vertical="center"/>
    </xf>
    <xf numFmtId="0" fontId="60" fillId="36" borderId="0" xfId="93" applyFont="1" applyFill="1" applyBorder="1"/>
    <xf numFmtId="0" fontId="62" fillId="36" borderId="0" xfId="93" applyFont="1" applyFill="1" applyBorder="1"/>
    <xf numFmtId="0" fontId="63" fillId="36" borderId="0" xfId="72" applyFont="1" applyFill="1" applyBorder="1" applyAlignment="1" applyProtection="1"/>
    <xf numFmtId="0" fontId="60" fillId="36" borderId="20" xfId="93" applyFont="1" applyFill="1" applyBorder="1"/>
    <xf numFmtId="0" fontId="60" fillId="36" borderId="21" xfId="93" applyFont="1" applyFill="1" applyBorder="1"/>
    <xf numFmtId="0" fontId="18" fillId="37" borderId="20" xfId="93" applyFont="1" applyFill="1" applyBorder="1" applyAlignment="1">
      <alignment vertical="center"/>
    </xf>
    <xf numFmtId="0" fontId="7" fillId="37" borderId="17" xfId="93" applyFont="1" applyFill="1" applyBorder="1" applyAlignment="1">
      <alignment vertical="center"/>
    </xf>
    <xf numFmtId="0" fontId="7" fillId="37" borderId="18" xfId="93" applyFont="1" applyFill="1" applyBorder="1" applyAlignment="1">
      <alignment vertical="center"/>
    </xf>
    <xf numFmtId="0" fontId="18" fillId="37" borderId="22" xfId="93" applyFont="1" applyFill="1" applyBorder="1" applyAlignment="1">
      <alignment vertical="center"/>
    </xf>
    <xf numFmtId="0" fontId="7" fillId="37" borderId="0" xfId="93" applyFont="1" applyFill="1" applyBorder="1" applyAlignment="1">
      <alignment vertical="center"/>
    </xf>
    <xf numFmtId="0" fontId="18" fillId="37" borderId="15" xfId="93" applyFont="1" applyFill="1" applyBorder="1" applyAlignment="1">
      <alignment vertical="center"/>
    </xf>
    <xf numFmtId="0" fontId="15" fillId="37" borderId="0" xfId="93" applyFont="1" applyFill="1" applyBorder="1" applyAlignment="1">
      <alignment vertical="center"/>
    </xf>
    <xf numFmtId="0" fontId="18" fillId="37" borderId="0" xfId="93" applyFont="1" applyFill="1" applyBorder="1" applyAlignment="1">
      <alignment vertical="center"/>
    </xf>
    <xf numFmtId="0" fontId="15" fillId="37" borderId="23" xfId="93" applyFont="1" applyFill="1" applyBorder="1"/>
    <xf numFmtId="0" fontId="7" fillId="37" borderId="13" xfId="93" applyFont="1" applyFill="1" applyBorder="1" applyAlignment="1">
      <alignment vertical="center"/>
    </xf>
    <xf numFmtId="0" fontId="15" fillId="37" borderId="13" xfId="93" applyFont="1" applyFill="1" applyBorder="1"/>
    <xf numFmtId="0" fontId="15" fillId="37" borderId="16" xfId="93" applyFont="1" applyFill="1" applyBorder="1"/>
    <xf numFmtId="168" fontId="14" fillId="36" borderId="10" xfId="97" quotePrefix="1" applyNumberFormat="1" applyFont="1" applyFill="1" applyBorder="1" applyAlignment="1">
      <alignment vertical="center" wrapText="1"/>
    </xf>
    <xf numFmtId="168" fontId="40" fillId="36" borderId="10" xfId="97" quotePrefix="1" applyNumberFormat="1" applyFont="1" applyFill="1" applyBorder="1" applyAlignment="1">
      <alignment horizontal="center" vertical="center" wrapText="1"/>
    </xf>
    <xf numFmtId="49" fontId="40" fillId="36" borderId="10" xfId="97" applyNumberFormat="1" applyFont="1" applyFill="1" applyBorder="1" applyAlignment="1">
      <alignment horizontal="center" vertical="center" wrapText="1"/>
    </xf>
    <xf numFmtId="0" fontId="64" fillId="7" borderId="24" xfId="97" applyFont="1" applyFill="1" applyBorder="1" applyAlignment="1" applyProtection="1">
      <alignment horizontal="left"/>
      <protection locked="0"/>
    </xf>
    <xf numFmtId="0" fontId="64" fillId="7" borderId="25" xfId="97" applyNumberFormat="1" applyFont="1" applyFill="1" applyBorder="1" applyAlignment="1">
      <alignment horizontal="center"/>
    </xf>
    <xf numFmtId="2" fontId="64" fillId="7" borderId="25" xfId="97" applyNumberFormat="1" applyFont="1" applyFill="1" applyBorder="1" applyAlignment="1">
      <alignment horizontal="center"/>
    </xf>
    <xf numFmtId="167" fontId="64" fillId="7" borderId="25" xfId="97" applyNumberFormat="1" applyFont="1" applyFill="1" applyBorder="1" applyAlignment="1">
      <alignment horizontal="center"/>
    </xf>
    <xf numFmtId="167" fontId="64" fillId="7" borderId="10" xfId="97" applyNumberFormat="1" applyFont="1" applyFill="1" applyBorder="1" applyAlignment="1">
      <alignment horizontal="center"/>
    </xf>
    <xf numFmtId="49" fontId="40" fillId="36" borderId="26" xfId="97" applyNumberFormat="1" applyFont="1" applyFill="1" applyBorder="1" applyAlignment="1">
      <alignment horizontal="center" vertical="center" wrapText="1"/>
    </xf>
    <xf numFmtId="2" fontId="40" fillId="36" borderId="10" xfId="97" applyNumberFormat="1" applyFont="1" applyFill="1" applyBorder="1" applyAlignment="1">
      <alignment horizontal="center" vertical="center" wrapText="1"/>
    </xf>
    <xf numFmtId="0" fontId="14" fillId="36" borderId="10" xfId="97" applyFont="1" applyFill="1" applyBorder="1"/>
    <xf numFmtId="2" fontId="14" fillId="36" borderId="10" xfId="59" applyNumberFormat="1" applyFont="1" applyFill="1" applyBorder="1" applyAlignment="1">
      <alignment horizontal="center"/>
    </xf>
    <xf numFmtId="167" fontId="14" fillId="36" borderId="10" xfId="97" applyNumberFormat="1" applyFont="1" applyFill="1" applyBorder="1" applyAlignment="1">
      <alignment horizontal="left"/>
    </xf>
    <xf numFmtId="168" fontId="14" fillId="36" borderId="10" xfId="97" quotePrefix="1" applyNumberFormat="1" applyFont="1" applyFill="1" applyBorder="1" applyAlignment="1">
      <alignment horizontal="right" vertical="center" wrapText="1"/>
    </xf>
    <xf numFmtId="49" fontId="40" fillId="36" borderId="11" xfId="97" applyNumberFormat="1" applyFont="1" applyFill="1" applyBorder="1" applyAlignment="1">
      <alignment horizontal="center" vertical="center" wrapText="1"/>
    </xf>
    <xf numFmtId="49" fontId="40" fillId="36" borderId="27" xfId="97" applyNumberFormat="1" applyFont="1" applyFill="1" applyBorder="1" applyAlignment="1">
      <alignment horizontal="center" vertical="center" wrapText="1"/>
    </xf>
    <xf numFmtId="49" fontId="40" fillId="36" borderId="10" xfId="100" applyNumberFormat="1" applyFont="1" applyFill="1" applyBorder="1" applyAlignment="1">
      <alignment horizontal="center" vertical="center" wrapText="1"/>
    </xf>
    <xf numFmtId="164" fontId="40" fillId="36" borderId="10" xfId="100" applyNumberFormat="1" applyFont="1" applyFill="1" applyBorder="1" applyAlignment="1">
      <alignment horizontal="right" vertical="center" wrapText="1"/>
    </xf>
    <xf numFmtId="49" fontId="40" fillId="36" borderId="10" xfId="100" applyNumberFormat="1" applyFont="1" applyFill="1" applyBorder="1" applyAlignment="1">
      <alignment horizontal="center"/>
    </xf>
    <xf numFmtId="167" fontId="14" fillId="36" borderId="28" xfId="59" applyNumberFormat="1" applyFont="1" applyFill="1" applyBorder="1" applyAlignment="1">
      <alignment horizontal="right" vertical="center"/>
    </xf>
    <xf numFmtId="10" fontId="64" fillId="7" borderId="10" xfId="100" applyNumberFormat="1" applyFont="1" applyFill="1" applyBorder="1" applyAlignment="1">
      <alignment horizontal="right"/>
    </xf>
    <xf numFmtId="49" fontId="40" fillId="36" borderId="10" xfId="100" applyNumberFormat="1" applyFont="1" applyFill="1" applyBorder="1" applyAlignment="1">
      <alignment horizontal="right" vertical="center" wrapText="1"/>
    </xf>
    <xf numFmtId="49" fontId="40" fillId="36" borderId="28" xfId="100" applyNumberFormat="1" applyFont="1" applyFill="1" applyBorder="1" applyAlignment="1">
      <alignment horizontal="center"/>
    </xf>
    <xf numFmtId="168" fontId="40" fillId="36" borderId="10" xfId="98" quotePrefix="1" applyNumberFormat="1" applyFont="1" applyFill="1" applyBorder="1" applyAlignment="1">
      <alignment horizontal="center" vertical="center" wrapText="1"/>
    </xf>
    <xf numFmtId="2" fontId="40" fillId="36" borderId="29" xfId="98" applyNumberFormat="1" applyFont="1" applyFill="1" applyBorder="1" applyAlignment="1">
      <alignment horizontal="center" vertical="center" wrapText="1"/>
    </xf>
    <xf numFmtId="164" fontId="40" fillId="36" borderId="10" xfId="100" applyNumberFormat="1" applyFont="1" applyFill="1" applyBorder="1" applyAlignment="1">
      <alignment horizontal="center" vertical="center" wrapText="1"/>
    </xf>
    <xf numFmtId="49" fontId="14" fillId="36" borderId="28" xfId="100" applyNumberFormat="1" applyFont="1" applyFill="1" applyBorder="1" applyAlignment="1">
      <alignment horizontal="center"/>
    </xf>
    <xf numFmtId="2" fontId="14" fillId="36" borderId="10" xfId="59" applyNumberFormat="1" applyFont="1" applyFill="1" applyBorder="1" applyAlignment="1">
      <alignment horizontal="center" wrapText="1"/>
    </xf>
    <xf numFmtId="168" fontId="40" fillId="36" borderId="10" xfId="102" applyNumberFormat="1" applyFont="1" applyFill="1" applyBorder="1" applyAlignment="1">
      <alignment horizontal="center" vertical="center" wrapText="1"/>
    </xf>
    <xf numFmtId="49" fontId="40" fillId="36" borderId="10" xfId="102" applyNumberFormat="1" applyFont="1" applyFill="1" applyBorder="1" applyAlignment="1">
      <alignment horizontal="center" vertical="center" wrapText="1"/>
    </xf>
    <xf numFmtId="167" fontId="9" fillId="36" borderId="10" xfId="102" applyNumberFormat="1" applyFont="1" applyFill="1" applyBorder="1" applyAlignment="1">
      <alignment horizontal="left"/>
    </xf>
    <xf numFmtId="167" fontId="14" fillId="36" borderId="28" xfId="59" applyNumberFormat="1" applyFont="1" applyFill="1" applyBorder="1" applyAlignment="1">
      <alignment horizontal="center" vertical="center"/>
    </xf>
    <xf numFmtId="49" fontId="40" fillId="36" borderId="30" xfId="102" applyNumberFormat="1" applyFont="1" applyFill="1" applyBorder="1" applyAlignment="1">
      <alignment horizontal="center" vertical="center" wrapText="1"/>
    </xf>
    <xf numFmtId="49" fontId="40" fillId="36" borderId="0" xfId="102" applyNumberFormat="1" applyFont="1" applyFill="1" applyBorder="1" applyAlignment="1">
      <alignment horizontal="center" vertical="center" wrapText="1"/>
    </xf>
    <xf numFmtId="167" fontId="65" fillId="36" borderId="10" xfId="102" applyNumberFormat="1" applyFont="1" applyFill="1" applyBorder="1" applyAlignment="1">
      <alignment horizontal="left"/>
    </xf>
    <xf numFmtId="49" fontId="40" fillId="36" borderId="10" xfId="102" applyNumberFormat="1" applyFont="1" applyFill="1" applyBorder="1" applyAlignment="1">
      <alignment horizontal="left" vertical="center" wrapText="1"/>
    </xf>
    <xf numFmtId="14" fontId="64" fillId="7" borderId="25" xfId="97" applyNumberFormat="1" applyFont="1" applyFill="1" applyBorder="1" applyAlignment="1">
      <alignment horizontal="center"/>
    </xf>
    <xf numFmtId="168" fontId="14" fillId="36" borderId="10" xfId="97" quotePrefix="1" applyNumberFormat="1" applyFont="1" applyFill="1" applyBorder="1" applyAlignment="1">
      <alignment horizontal="left" vertical="center" wrapText="1" indent="1"/>
    </xf>
    <xf numFmtId="49" fontId="14" fillId="36" borderId="10" xfId="97" applyNumberFormat="1" applyFont="1" applyFill="1" applyBorder="1" applyAlignment="1">
      <alignment horizontal="left" indent="1"/>
    </xf>
    <xf numFmtId="49" fontId="14" fillId="31" borderId="10" xfId="97" applyNumberFormat="1" applyFont="1" applyFill="1" applyBorder="1" applyAlignment="1">
      <alignment horizontal="left" indent="1"/>
    </xf>
    <xf numFmtId="49" fontId="14" fillId="36" borderId="10" xfId="97" applyNumberFormat="1" applyFont="1" applyFill="1" applyBorder="1" applyAlignment="1">
      <alignment horizontal="left" wrapText="1" indent="1"/>
    </xf>
    <xf numFmtId="49" fontId="14" fillId="36" borderId="10" xfId="101" applyNumberFormat="1" applyFont="1" applyFill="1" applyBorder="1" applyAlignment="1">
      <alignment horizontal="left" vertical="center" wrapText="1" indent="1"/>
    </xf>
    <xf numFmtId="0" fontId="64" fillId="7" borderId="10" xfId="100" applyNumberFormat="1" applyFont="1" applyFill="1" applyBorder="1" applyAlignment="1">
      <alignment horizontal="left" indent="1"/>
    </xf>
    <xf numFmtId="41" fontId="14" fillId="31" borderId="10" xfId="98" applyNumberFormat="1" applyFont="1" applyFill="1" applyBorder="1" applyAlignment="1">
      <alignment horizontal="left" indent="1"/>
    </xf>
    <xf numFmtId="169" fontId="10" fillId="7" borderId="10" xfId="100" applyNumberFormat="1" applyFont="1" applyFill="1" applyBorder="1" applyAlignment="1">
      <alignment horizontal="left" indent="1"/>
    </xf>
    <xf numFmtId="168" fontId="14" fillId="36" borderId="10" xfId="0" applyNumberFormat="1" applyFont="1" applyFill="1" applyBorder="1" applyAlignment="1">
      <alignment horizontal="left" vertical="center" wrapText="1" indent="1"/>
    </xf>
    <xf numFmtId="49" fontId="40" fillId="36" borderId="10" xfId="102" applyNumberFormat="1" applyFont="1" applyFill="1" applyBorder="1" applyAlignment="1">
      <alignment horizontal="left" vertical="center" wrapText="1" indent="1"/>
    </xf>
    <xf numFmtId="49" fontId="14" fillId="36" borderId="10" xfId="102" applyNumberFormat="1" applyFont="1" applyFill="1" applyBorder="1" applyAlignment="1">
      <alignment horizontal="left" vertical="center" wrapText="1" indent="1"/>
    </xf>
    <xf numFmtId="49" fontId="14" fillId="36" borderId="10" xfId="100" applyNumberFormat="1" applyFont="1" applyFill="1" applyBorder="1" applyAlignment="1">
      <alignment horizontal="left" vertical="center" wrapText="1" indent="1"/>
    </xf>
    <xf numFmtId="0" fontId="64" fillId="7" borderId="10" xfId="59" applyNumberFormat="1" applyFont="1" applyFill="1" applyBorder="1" applyAlignment="1">
      <alignment horizontal="left" indent="1"/>
    </xf>
    <xf numFmtId="0" fontId="14" fillId="38" borderId="10" xfId="98" applyNumberFormat="1" applyFont="1" applyFill="1" applyBorder="1" applyAlignment="1">
      <alignment horizontal="left" indent="1"/>
    </xf>
    <xf numFmtId="0" fontId="65" fillId="36" borderId="31" xfId="97" applyFont="1" applyFill="1" applyBorder="1" applyAlignment="1">
      <alignment horizontal="left" indent="1"/>
    </xf>
    <xf numFmtId="0" fontId="68" fillId="36" borderId="22" xfId="97" applyFont="1" applyFill="1" applyBorder="1" applyAlignment="1">
      <alignment horizontal="left" indent="1"/>
    </xf>
    <xf numFmtId="0" fontId="65" fillId="36" borderId="22" xfId="97" applyFont="1" applyFill="1" applyBorder="1" applyAlignment="1">
      <alignment horizontal="left" indent="1"/>
    </xf>
    <xf numFmtId="0" fontId="65" fillId="36" borderId="23" xfId="97" applyFont="1" applyFill="1" applyBorder="1" applyAlignment="1">
      <alignment horizontal="left" indent="1"/>
    </xf>
    <xf numFmtId="0" fontId="69" fillId="36" borderId="25" xfId="95" applyFont="1" applyFill="1" applyBorder="1"/>
    <xf numFmtId="0" fontId="13" fillId="9" borderId="0" xfId="95" applyFont="1" applyBorder="1"/>
    <xf numFmtId="0" fontId="5" fillId="9" borderId="0" xfId="95" applyBorder="1"/>
    <xf numFmtId="164" fontId="7" fillId="7" borderId="0" xfId="75" applyFont="1" applyFill="1" applyBorder="1" applyAlignment="1">
      <protection locked="0"/>
    </xf>
    <xf numFmtId="164" fontId="7" fillId="7" borderId="15" xfId="75" applyFont="1" applyFill="1" applyBorder="1" applyAlignment="1">
      <protection locked="0"/>
    </xf>
    <xf numFmtId="164" fontId="7" fillId="13" borderId="13" xfId="51" applyFont="1" applyBorder="1" applyAlignment="1"/>
    <xf numFmtId="164" fontId="7" fillId="13" borderId="16" xfId="51" applyFont="1" applyBorder="1" applyAlignment="1"/>
    <xf numFmtId="164" fontId="7" fillId="7" borderId="22" xfId="75" applyFont="1" applyFill="1" applyBorder="1" applyAlignment="1">
      <alignment horizontal="left" indent="1"/>
      <protection locked="0"/>
    </xf>
    <xf numFmtId="164" fontId="7" fillId="36" borderId="0" xfId="75" applyFont="1" applyFill="1" applyBorder="1" applyAlignment="1">
      <protection locked="0"/>
    </xf>
    <xf numFmtId="164" fontId="7" fillId="36" borderId="15" xfId="75" applyFont="1" applyFill="1" applyBorder="1" applyAlignment="1">
      <protection locked="0"/>
    </xf>
    <xf numFmtId="164" fontId="68" fillId="36" borderId="22" xfId="75" applyFont="1" applyFill="1" applyBorder="1" applyAlignment="1">
      <alignment horizontal="left" indent="1"/>
      <protection locked="0"/>
    </xf>
    <xf numFmtId="164" fontId="7" fillId="13" borderId="23" xfId="51" applyFont="1" applyBorder="1" applyAlignment="1">
      <alignment horizontal="left" indent="1"/>
    </xf>
    <xf numFmtId="0" fontId="70" fillId="36" borderId="22" xfId="97" applyFont="1" applyFill="1" applyBorder="1" applyAlignment="1">
      <alignment horizontal="left" indent="1"/>
    </xf>
    <xf numFmtId="0" fontId="69" fillId="36" borderId="11" xfId="95" applyFont="1" applyFill="1" applyBorder="1" applyAlignment="1">
      <alignment horizontal="left" indent="1"/>
    </xf>
    <xf numFmtId="0" fontId="13" fillId="9" borderId="0" xfId="95" applyFont="1" applyBorder="1" applyAlignment="1">
      <alignment horizontal="left" indent="1"/>
    </xf>
    <xf numFmtId="0" fontId="5" fillId="9" borderId="0" xfId="95" applyBorder="1" applyAlignment="1">
      <alignment horizontal="left" indent="1"/>
    </xf>
    <xf numFmtId="1" fontId="55" fillId="0" borderId="0" xfId="92"/>
    <xf numFmtId="14" fontId="55" fillId="0" borderId="0" xfId="92" applyNumberFormat="1" applyAlignment="1">
      <alignment vertical="top"/>
    </xf>
    <xf numFmtId="1" fontId="55" fillId="0" borderId="0" xfId="92" applyAlignment="1">
      <alignment horizontal="center" vertical="top"/>
    </xf>
    <xf numFmtId="1" fontId="55" fillId="0" borderId="0" xfId="92" applyAlignment="1">
      <alignment vertical="top"/>
    </xf>
    <xf numFmtId="1" fontId="55" fillId="0" borderId="0" xfId="92" applyAlignment="1">
      <alignment vertical="top" wrapText="1"/>
    </xf>
    <xf numFmtId="1" fontId="10" fillId="0" borderId="0" xfId="92" applyFont="1" applyAlignment="1">
      <alignment vertical="top"/>
    </xf>
    <xf numFmtId="1" fontId="10" fillId="0" borderId="0" xfId="92" applyFont="1" applyAlignment="1">
      <alignment vertical="top" wrapText="1"/>
    </xf>
    <xf numFmtId="1" fontId="55" fillId="0" borderId="0" xfId="92" applyAlignment="1">
      <alignment horizontal="center"/>
    </xf>
    <xf numFmtId="49" fontId="10" fillId="0" borderId="0" xfId="92" applyNumberFormat="1" applyFont="1" applyAlignment="1">
      <alignment vertical="top"/>
    </xf>
    <xf numFmtId="49" fontId="10" fillId="0" borderId="0" xfId="92" applyNumberFormat="1" applyFont="1" applyAlignment="1">
      <alignment horizontal="left" vertical="top"/>
    </xf>
    <xf numFmtId="171" fontId="64" fillId="7" borderId="10" xfId="102" applyNumberFormat="1" applyFont="1" applyFill="1" applyBorder="1" applyAlignment="1">
      <alignment horizontal="right"/>
    </xf>
    <xf numFmtId="169" fontId="10" fillId="35" borderId="10" xfId="100" applyNumberFormat="1" applyFont="1" applyFill="1" applyBorder="1" applyAlignment="1">
      <alignment horizontal="left"/>
    </xf>
    <xf numFmtId="1" fontId="10" fillId="0" borderId="0" xfId="92" applyFont="1" applyFill="1" applyAlignment="1">
      <alignment vertical="top" wrapText="1"/>
    </xf>
    <xf numFmtId="0" fontId="10" fillId="33" borderId="0" xfId="0" applyFont="1" applyFill="1" applyBorder="1"/>
    <xf numFmtId="1" fontId="55" fillId="33" borderId="0" xfId="92" applyFill="1" applyBorder="1"/>
    <xf numFmtId="1" fontId="71" fillId="33" borderId="0" xfId="92" applyFont="1" applyFill="1" applyBorder="1" applyAlignment="1">
      <alignment horizontal="center" vertical="center" wrapText="1"/>
    </xf>
    <xf numFmtId="1" fontId="55" fillId="33" borderId="0" xfId="92" applyFill="1" applyBorder="1" applyAlignment="1">
      <alignment horizontal="center" vertical="center"/>
    </xf>
    <xf numFmtId="1" fontId="55" fillId="33" borderId="0" xfId="92" applyFill="1" applyBorder="1" applyAlignment="1">
      <alignment vertical="top"/>
    </xf>
    <xf numFmtId="1" fontId="55" fillId="33" borderId="0" xfId="92" applyFill="1" applyBorder="1" applyAlignment="1">
      <alignment vertical="top" wrapText="1"/>
    </xf>
    <xf numFmtId="1" fontId="10" fillId="33" borderId="0" xfId="92" applyFont="1" applyFill="1" applyAlignment="1">
      <alignment vertical="top" wrapText="1"/>
    </xf>
    <xf numFmtId="1" fontId="55" fillId="36" borderId="0" xfId="92" applyFill="1" applyAlignment="1">
      <alignment horizontal="center" vertical="center"/>
    </xf>
    <xf numFmtId="1" fontId="55" fillId="36" borderId="0" xfId="92" applyFill="1" applyAlignment="1">
      <alignment horizontal="center" vertical="center" wrapText="1"/>
    </xf>
    <xf numFmtId="0" fontId="8" fillId="0" borderId="0" xfId="99" applyFont="1" applyFill="1" applyBorder="1" applyAlignment="1">
      <alignment horizontal="left" vertical="center"/>
    </xf>
    <xf numFmtId="0" fontId="5" fillId="9" borderId="0" xfId="97" applyAlignment="1"/>
    <xf numFmtId="1" fontId="10" fillId="0" borderId="0" xfId="92" applyFont="1" applyAlignment="1">
      <alignment horizontal="center" vertical="top"/>
    </xf>
    <xf numFmtId="0" fontId="72" fillId="9" borderId="0" xfId="95" applyFont="1"/>
    <xf numFmtId="0" fontId="47" fillId="39" borderId="0" xfId="98" applyFont="1" applyFill="1"/>
    <xf numFmtId="0" fontId="48" fillId="39" borderId="0" xfId="98" applyFont="1" applyFill="1"/>
    <xf numFmtId="14" fontId="47" fillId="39" borderId="0" xfId="98" applyNumberFormat="1" applyFont="1" applyFill="1"/>
    <xf numFmtId="14" fontId="47" fillId="39" borderId="0" xfId="98" applyNumberFormat="1" applyFont="1" applyFill="1" applyAlignment="1">
      <alignment horizontal="left"/>
    </xf>
    <xf numFmtId="168" fontId="75" fillId="40" borderId="39" xfId="114" applyNumberFormat="1" applyFont="1" applyFill="1" applyBorder="1"/>
    <xf numFmtId="41" fontId="76" fillId="0" borderId="0" xfId="113" applyNumberFormat="1" applyFont="1" applyFill="1" applyBorder="1"/>
    <xf numFmtId="0" fontId="72" fillId="9" borderId="0" xfId="97" applyFont="1"/>
    <xf numFmtId="0" fontId="19" fillId="37" borderId="0" xfId="93" applyFont="1" applyFill="1" applyBorder="1" applyAlignment="1">
      <alignment horizontal="left" vertical="center"/>
    </xf>
    <xf numFmtId="168" fontId="40" fillId="36" borderId="11" xfId="98" quotePrefix="1" applyNumberFormat="1" applyFont="1" applyFill="1" applyBorder="1" applyAlignment="1">
      <alignment horizontal="center" vertical="center" wrapText="1"/>
    </xf>
    <xf numFmtId="2" fontId="40" fillId="36" borderId="26" xfId="98" applyNumberFormat="1" applyFont="1" applyFill="1" applyBorder="1" applyAlignment="1">
      <alignment horizontal="center" vertical="center" wrapText="1"/>
    </xf>
    <xf numFmtId="14" fontId="64" fillId="7" borderId="25" xfId="98" applyNumberFormat="1" applyFont="1" applyFill="1" applyBorder="1" applyAlignment="1">
      <alignment horizontal="right"/>
    </xf>
    <xf numFmtId="167" fontId="78" fillId="36" borderId="10" xfId="102" applyNumberFormat="1" applyFont="1" applyFill="1" applyBorder="1" applyAlignment="1">
      <alignment horizontal="left"/>
    </xf>
    <xf numFmtId="168" fontId="68" fillId="36" borderId="10" xfId="102" applyNumberFormat="1" applyFont="1" applyFill="1" applyBorder="1" applyAlignment="1">
      <alignment horizontal="center" vertical="center" wrapText="1"/>
    </xf>
    <xf numFmtId="0" fontId="51" fillId="34" borderId="0" xfId="0" applyNumberFormat="1" applyFont="1" applyFill="1" applyAlignment="1"/>
    <xf numFmtId="41" fontId="7" fillId="13" borderId="10" xfId="59" applyNumberFormat="1" applyFont="1" applyFill="1" applyBorder="1" applyAlignment="1">
      <alignment horizontal="right"/>
    </xf>
    <xf numFmtId="168" fontId="14" fillId="31" borderId="0" xfId="0" applyNumberFormat="1" applyFont="1" applyFill="1" applyAlignment="1">
      <alignment horizontal="left" vertical="center" wrapText="1"/>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top" wrapText="1"/>
    </xf>
    <xf numFmtId="0" fontId="52" fillId="0" borderId="10" xfId="0" applyNumberFormat="1" applyFont="1" applyFill="1" applyBorder="1" applyAlignment="1" applyProtection="1">
      <alignment horizontal="center" wrapText="1"/>
      <protection locked="0"/>
    </xf>
    <xf numFmtId="49" fontId="75" fillId="41" borderId="10" xfId="100" applyNumberFormat="1" applyFont="1" applyFill="1" applyBorder="1" applyAlignment="1">
      <alignment horizontal="center" vertical="center" wrapText="1"/>
    </xf>
    <xf numFmtId="49" fontId="40" fillId="38" borderId="10" xfId="100" applyNumberFormat="1" applyFont="1" applyFill="1" applyBorder="1" applyAlignment="1">
      <alignment horizontal="left" vertical="center" wrapText="1"/>
    </xf>
    <xf numFmtId="0" fontId="10" fillId="0" borderId="0" xfId="0" applyFont="1" applyAlignment="1">
      <alignment horizontal="left" vertical="top"/>
    </xf>
    <xf numFmtId="1" fontId="10" fillId="0" borderId="0" xfId="92" applyFont="1" applyAlignment="1">
      <alignment horizontal="left" vertical="top"/>
    </xf>
    <xf numFmtId="0" fontId="10" fillId="0" borderId="0" xfId="0" applyFont="1" applyAlignment="1">
      <alignment horizontal="left" vertical="top" wrapText="1"/>
    </xf>
    <xf numFmtId="14" fontId="10" fillId="0" borderId="0" xfId="0" applyNumberFormat="1" applyFont="1" applyAlignment="1">
      <alignment horizontal="left" vertical="top"/>
    </xf>
    <xf numFmtId="0" fontId="10" fillId="0" borderId="0" xfId="0" applyFont="1" applyAlignment="1">
      <alignment vertical="top" wrapText="1"/>
    </xf>
    <xf numFmtId="0" fontId="10" fillId="0" borderId="0" xfId="0" applyFont="1" applyAlignment="1">
      <alignment horizontal="center" vertical="top" wrapText="1"/>
    </xf>
    <xf numFmtId="0" fontId="10" fillId="0" borderId="0" xfId="0" applyFont="1" applyAlignment="1">
      <alignment vertical="top"/>
    </xf>
    <xf numFmtId="168" fontId="40" fillId="36" borderId="33" xfId="97" applyNumberFormat="1" applyFont="1" applyFill="1" applyBorder="1" applyAlignment="1">
      <alignment horizontal="center" vertical="center" wrapText="1"/>
    </xf>
    <xf numFmtId="168" fontId="40" fillId="36" borderId="10" xfId="97" applyNumberFormat="1" applyFont="1" applyFill="1" applyBorder="1" applyAlignment="1">
      <alignment horizontal="center" vertical="center" wrapText="1"/>
    </xf>
    <xf numFmtId="49" fontId="79" fillId="40" borderId="10" xfId="114" applyNumberFormat="1" applyFont="1" applyFill="1" applyBorder="1" applyAlignment="1"/>
    <xf numFmtId="49" fontId="79" fillId="40" borderId="40" xfId="114" applyNumberFormat="1" applyFont="1" applyFill="1" applyBorder="1"/>
    <xf numFmtId="49" fontId="79" fillId="40" borderId="10" xfId="114" applyNumberFormat="1" applyFont="1" applyFill="1" applyBorder="1" applyAlignment="1">
      <alignment wrapText="1"/>
    </xf>
    <xf numFmtId="41" fontId="79" fillId="40" borderId="10" xfId="114" applyNumberFormat="1" applyFont="1" applyFill="1" applyBorder="1"/>
    <xf numFmtId="168" fontId="75" fillId="40" borderId="10" xfId="114" applyNumberFormat="1" applyFont="1" applyFill="1" applyBorder="1"/>
    <xf numFmtId="0" fontId="80" fillId="0" borderId="0" xfId="114" applyFont="1" applyFill="1" applyBorder="1"/>
    <xf numFmtId="10" fontId="80" fillId="39" borderId="10" xfId="114" applyNumberFormat="1" applyFont="1" applyFill="1" applyBorder="1"/>
    <xf numFmtId="168" fontId="14" fillId="36" borderId="11" xfId="97" quotePrefix="1" applyNumberFormat="1" applyFont="1" applyFill="1" applyBorder="1" applyAlignment="1">
      <alignment horizontal="left" vertical="center" wrapText="1" indent="1"/>
    </xf>
    <xf numFmtId="168" fontId="40" fillId="36" borderId="27" xfId="97" applyNumberFormat="1" applyFont="1" applyFill="1" applyBorder="1" applyAlignment="1">
      <alignment horizontal="center" vertical="center" wrapText="1"/>
    </xf>
    <xf numFmtId="1" fontId="40" fillId="36" borderId="10" xfId="97" applyNumberFormat="1" applyFont="1" applyFill="1" applyBorder="1" applyAlignment="1">
      <alignment horizontal="center" vertical="center" wrapText="1"/>
    </xf>
    <xf numFmtId="172" fontId="76" fillId="39" borderId="10" xfId="113" applyNumberFormat="1" applyFont="1" applyFill="1" applyBorder="1" applyAlignment="1"/>
    <xf numFmtId="168" fontId="40" fillId="36" borderId="10" xfId="97" applyNumberFormat="1" applyFont="1" applyFill="1" applyBorder="1" applyAlignment="1">
      <alignment horizontal="left" vertical="center" wrapText="1"/>
    </xf>
    <xf numFmtId="168" fontId="14" fillId="36" borderId="10" xfId="97" quotePrefix="1" applyNumberFormat="1" applyFont="1" applyFill="1" applyBorder="1" applyAlignment="1">
      <alignment horizontal="left" vertical="center" wrapText="1" indent="3"/>
    </xf>
    <xf numFmtId="168" fontId="68" fillId="36" borderId="10" xfId="97" applyNumberFormat="1" applyFont="1" applyFill="1" applyBorder="1" applyAlignment="1">
      <alignment horizontal="left" vertical="center" wrapText="1"/>
    </xf>
    <xf numFmtId="168" fontId="65" fillId="36" borderId="10" xfId="97" quotePrefix="1" applyNumberFormat="1" applyFont="1" applyFill="1" applyBorder="1" applyAlignment="1">
      <alignment horizontal="left" vertical="center" wrapText="1" indent="1"/>
    </xf>
    <xf numFmtId="172" fontId="76" fillId="39" borderId="10" xfId="113" applyNumberFormat="1" applyFont="1" applyFill="1" applyBorder="1"/>
    <xf numFmtId="172" fontId="76" fillId="39" borderId="10" xfId="107" applyNumberFormat="1" applyFont="1" applyFill="1" applyBorder="1" applyAlignment="1">
      <alignment horizontal="right"/>
    </xf>
    <xf numFmtId="41" fontId="64" fillId="7" borderId="10" xfId="59" applyNumberFormat="1" applyFont="1" applyFill="1" applyBorder="1" applyAlignment="1">
      <alignment horizontal="left" indent="1"/>
    </xf>
    <xf numFmtId="41" fontId="10" fillId="13" borderId="10" xfId="59" applyNumberFormat="1" applyFont="1" applyFill="1" applyBorder="1" applyAlignment="1"/>
    <xf numFmtId="0" fontId="64" fillId="7" borderId="10" xfId="97" applyNumberFormat="1" applyFont="1" applyFill="1" applyBorder="1" applyAlignment="1">
      <alignment horizontal="right" indent="1"/>
    </xf>
    <xf numFmtId="14" fontId="64" fillId="7" borderId="25" xfId="97" applyNumberFormat="1" applyFont="1" applyFill="1" applyBorder="1" applyAlignment="1">
      <alignment horizontal="right"/>
    </xf>
    <xf numFmtId="0" fontId="64" fillId="7" borderId="25" xfId="97" applyNumberFormat="1" applyFont="1" applyFill="1" applyBorder="1" applyAlignment="1">
      <alignment horizontal="right" indent="1"/>
    </xf>
    <xf numFmtId="167" fontId="64" fillId="7" borderId="10" xfId="98" applyNumberFormat="1" applyFont="1" applyFill="1" applyBorder="1" applyAlignment="1">
      <alignment horizontal="right" indent="1"/>
    </xf>
    <xf numFmtId="0" fontId="64" fillId="7" borderId="25" xfId="98" applyNumberFormat="1" applyFont="1" applyFill="1" applyBorder="1" applyAlignment="1">
      <alignment horizontal="right" indent="1"/>
    </xf>
    <xf numFmtId="0" fontId="40" fillId="36" borderId="26" xfId="97" applyNumberFormat="1" applyFont="1" applyFill="1" applyBorder="1" applyAlignment="1">
      <alignment horizontal="center" vertical="center" wrapText="1"/>
    </xf>
    <xf numFmtId="0" fontId="40" fillId="36" borderId="10" xfId="97" applyNumberFormat="1" applyFont="1" applyFill="1" applyBorder="1" applyAlignment="1">
      <alignment horizontal="center" vertical="center" wrapText="1"/>
    </xf>
    <xf numFmtId="0" fontId="5" fillId="9" borderId="0" xfId="97" applyNumberFormat="1"/>
    <xf numFmtId="1" fontId="64" fillId="7" borderId="10" xfId="102" applyNumberFormat="1" applyFont="1" applyFill="1" applyBorder="1" applyAlignment="1">
      <alignment horizontal="right"/>
    </xf>
    <xf numFmtId="0" fontId="64" fillId="7" borderId="10" xfId="102" applyNumberFormat="1" applyFont="1" applyFill="1" applyBorder="1" applyAlignment="1">
      <alignment horizontal="right" indent="1"/>
    </xf>
    <xf numFmtId="0" fontId="64" fillId="7" borderId="10" xfId="102" applyNumberFormat="1" applyFont="1" applyFill="1" applyBorder="1" applyAlignment="1">
      <alignment horizontal="right"/>
    </xf>
    <xf numFmtId="41" fontId="5" fillId="9" borderId="0" xfId="100" applyNumberFormat="1"/>
    <xf numFmtId="167" fontId="65" fillId="36" borderId="28" xfId="59" applyNumberFormat="1" applyFont="1" applyFill="1" applyBorder="1" applyAlignment="1">
      <alignment horizontal="center" vertical="center"/>
    </xf>
    <xf numFmtId="14" fontId="64" fillId="7" borderId="10" xfId="100" applyNumberFormat="1" applyFont="1" applyFill="1" applyBorder="1" applyAlignment="1">
      <alignment horizontal="left" indent="1"/>
    </xf>
    <xf numFmtId="0" fontId="10" fillId="38" borderId="10" xfId="97" applyNumberFormat="1" applyFont="1" applyFill="1" applyBorder="1" applyAlignment="1">
      <alignment horizontal="left" indent="1"/>
    </xf>
    <xf numFmtId="0" fontId="10" fillId="7" borderId="10" xfId="59" applyNumberFormat="1" applyFont="1" applyFill="1" applyBorder="1" applyAlignment="1">
      <alignment horizontal="left" indent="1"/>
    </xf>
    <xf numFmtId="0" fontId="10" fillId="38" borderId="10" xfId="97" applyNumberFormat="1" applyFont="1" applyFill="1" applyBorder="1" applyAlignment="1">
      <alignment horizontal="left"/>
    </xf>
    <xf numFmtId="164" fontId="10" fillId="13" borderId="10" xfId="59" applyNumberFormat="1" applyFont="1" applyFill="1" applyBorder="1" applyAlignment="1">
      <alignment horizontal="right"/>
    </xf>
    <xf numFmtId="164" fontId="64" fillId="7" borderId="10" xfId="59" applyNumberFormat="1" applyFont="1" applyFill="1" applyBorder="1" applyAlignment="1">
      <alignment horizontal="right"/>
    </xf>
    <xf numFmtId="164" fontId="7" fillId="13" borderId="10" xfId="59" applyNumberFormat="1" applyFont="1" applyFill="1" applyBorder="1" applyAlignment="1">
      <alignment horizontal="right"/>
    </xf>
    <xf numFmtId="164" fontId="76" fillId="39" borderId="10" xfId="113" applyNumberFormat="1" applyFont="1" applyFill="1" applyBorder="1" applyAlignment="1"/>
    <xf numFmtId="164" fontId="76" fillId="39" borderId="10" xfId="113" applyNumberFormat="1" applyFont="1" applyFill="1" applyBorder="1"/>
    <xf numFmtId="164" fontId="80" fillId="39" borderId="10" xfId="114" applyNumberFormat="1" applyFont="1" applyFill="1" applyBorder="1"/>
    <xf numFmtId="164" fontId="76" fillId="39" borderId="27" xfId="113" applyNumberFormat="1" applyFont="1" applyFill="1" applyBorder="1"/>
    <xf numFmtId="164" fontId="80" fillId="39" borderId="27" xfId="114" applyNumberFormat="1" applyFont="1" applyFill="1" applyBorder="1"/>
    <xf numFmtId="164" fontId="10" fillId="35" borderId="25" xfId="59" applyNumberFormat="1" applyFont="1" applyFill="1" applyBorder="1" applyAlignment="1">
      <alignment horizontal="right"/>
    </xf>
    <xf numFmtId="164" fontId="64" fillId="7" borderId="25" xfId="59" applyNumberFormat="1" applyFont="1" applyFill="1" applyBorder="1" applyAlignment="1">
      <alignment horizontal="right"/>
    </xf>
    <xf numFmtId="164" fontId="64" fillId="7" borderId="25" xfId="97" applyNumberFormat="1" applyFont="1" applyFill="1" applyBorder="1" applyAlignment="1">
      <alignment horizontal="right"/>
    </xf>
    <xf numFmtId="164" fontId="66" fillId="13" borderId="10" xfId="59" applyNumberFormat="1" applyFont="1" applyFill="1" applyBorder="1" applyAlignment="1">
      <alignment horizontal="right"/>
    </xf>
    <xf numFmtId="164" fontId="64" fillId="7" borderId="10" xfId="100" applyNumberFormat="1" applyFont="1" applyFill="1" applyBorder="1" applyAlignment="1">
      <alignment horizontal="right"/>
    </xf>
    <xf numFmtId="164" fontId="64" fillId="7" borderId="10" xfId="59" applyNumberFormat="1" applyFont="1" applyFill="1" applyBorder="1" applyAlignment="1"/>
    <xf numFmtId="164" fontId="10" fillId="43" borderId="10" xfId="59" applyNumberFormat="1" applyFont="1" applyFill="1" applyBorder="1" applyAlignment="1"/>
    <xf numFmtId="164" fontId="10" fillId="13" borderId="10" xfId="59" applyNumberFormat="1" applyFont="1" applyFill="1" applyBorder="1" applyAlignment="1"/>
    <xf numFmtId="10" fontId="64" fillId="7" borderId="10" xfId="59" applyNumberFormat="1" applyFont="1" applyFill="1" applyBorder="1" applyAlignment="1"/>
    <xf numFmtId="10" fontId="10" fillId="43" borderId="10" xfId="59" applyNumberFormat="1" applyFont="1" applyFill="1" applyBorder="1" applyAlignment="1"/>
    <xf numFmtId="164" fontId="42" fillId="13" borderId="10" xfId="59" applyNumberFormat="1" applyFont="1" applyFill="1" applyBorder="1" applyAlignment="1"/>
    <xf numFmtId="164" fontId="64" fillId="7" borderId="10" xfId="59" applyNumberFormat="1" applyFont="1" applyFill="1" applyBorder="1"/>
    <xf numFmtId="164" fontId="41" fillId="13" borderId="10" xfId="59" applyNumberFormat="1" applyFont="1" applyFill="1" applyBorder="1" applyAlignment="1"/>
    <xf numFmtId="164" fontId="64" fillId="7" borderId="25" xfId="98" applyNumberFormat="1" applyFont="1" applyFill="1" applyBorder="1" applyAlignment="1">
      <alignment horizontal="right"/>
    </xf>
    <xf numFmtId="164" fontId="64" fillId="7" borderId="10" xfId="102" applyNumberFormat="1" applyFont="1" applyFill="1" applyBorder="1" applyAlignment="1">
      <alignment horizontal="right"/>
    </xf>
    <xf numFmtId="164" fontId="10" fillId="35" borderId="10" xfId="59" applyNumberFormat="1" applyFont="1" applyFill="1" applyBorder="1" applyAlignment="1">
      <alignment horizontal="right"/>
    </xf>
    <xf numFmtId="164" fontId="7" fillId="13" borderId="10" xfId="102" applyNumberFormat="1" applyFont="1" applyFill="1" applyBorder="1" applyAlignment="1">
      <alignment horizontal="right"/>
    </xf>
    <xf numFmtId="166" fontId="10" fillId="13" borderId="10" xfId="59" applyNumberFormat="1" applyFont="1" applyFill="1" applyBorder="1" applyAlignment="1">
      <alignment horizontal="right"/>
    </xf>
    <xf numFmtId="164" fontId="10" fillId="7" borderId="10" xfId="59" applyNumberFormat="1" applyFont="1" applyFill="1" applyBorder="1" applyAlignment="1">
      <alignment horizontal="right"/>
    </xf>
    <xf numFmtId="164" fontId="64" fillId="7" borderId="10" xfId="59" applyNumberFormat="1" applyFont="1" applyFill="1" applyBorder="1" applyAlignment="1">
      <alignment horizontal="left" indent="1"/>
    </xf>
    <xf numFmtId="164" fontId="12" fillId="35" borderId="0" xfId="59" applyNumberFormat="1" applyFont="1" applyFill="1" applyBorder="1" applyAlignment="1" applyProtection="1">
      <alignment horizontal="right"/>
      <protection locked="0"/>
    </xf>
    <xf numFmtId="164" fontId="12" fillId="35" borderId="34" xfId="59" applyNumberFormat="1" applyFont="1" applyFill="1" applyBorder="1" applyAlignment="1" applyProtection="1">
      <alignment horizontal="right"/>
      <protection locked="0"/>
    </xf>
    <xf numFmtId="43" fontId="42" fillId="13" borderId="10" xfId="59" applyNumberFormat="1" applyFont="1" applyFill="1" applyBorder="1" applyAlignment="1"/>
    <xf numFmtId="173" fontId="76" fillId="39" borderId="10" xfId="113" applyNumberFormat="1" applyFont="1" applyFill="1" applyBorder="1"/>
    <xf numFmtId="173" fontId="14" fillId="36" borderId="10" xfId="97" quotePrefix="1" applyNumberFormat="1" applyFont="1" applyFill="1" applyBorder="1" applyAlignment="1">
      <alignment horizontal="left" vertical="center" wrapText="1" indent="1"/>
    </xf>
    <xf numFmtId="41" fontId="81" fillId="0" borderId="0" xfId="114" applyNumberFormat="1" applyFont="1" applyFill="1" applyBorder="1"/>
    <xf numFmtId="0" fontId="82" fillId="34" borderId="0" xfId="0" applyFont="1" applyFill="1" applyAlignment="1">
      <alignment horizontal="left" indent="1"/>
    </xf>
    <xf numFmtId="0" fontId="44" fillId="34" borderId="0" xfId="0" applyFont="1" applyFill="1" applyAlignment="1">
      <alignment horizontal="left" indent="1"/>
    </xf>
    <xf numFmtId="49" fontId="68" fillId="36" borderId="32" xfId="100" applyNumberFormat="1" applyFont="1" applyFill="1" applyBorder="1" applyAlignment="1">
      <alignment horizontal="center" vertical="center" wrapText="1"/>
    </xf>
    <xf numFmtId="0" fontId="64" fillId="7" borderId="10" xfId="59" applyNumberFormat="1" applyFont="1" applyFill="1" applyBorder="1" applyAlignment="1">
      <alignment horizontal="right"/>
    </xf>
    <xf numFmtId="0" fontId="64" fillId="7" borderId="10" xfId="102" applyNumberFormat="1" applyFont="1" applyFill="1" applyBorder="1" applyAlignment="1">
      <alignment vertical="top"/>
    </xf>
    <xf numFmtId="0" fontId="69" fillId="9" borderId="0" xfId="95" applyFont="1" applyAlignment="1">
      <alignment horizontal="left" indent="1"/>
    </xf>
    <xf numFmtId="0" fontId="69" fillId="9" borderId="0" xfId="95" applyFont="1"/>
    <xf numFmtId="0" fontId="83" fillId="9" borderId="0" xfId="95" applyFont="1"/>
    <xf numFmtId="49" fontId="65" fillId="36" borderId="10" xfId="97" applyNumberFormat="1" applyFont="1" applyFill="1" applyBorder="1" applyAlignment="1">
      <alignment horizontal="left" indent="1"/>
    </xf>
    <xf numFmtId="49" fontId="65" fillId="36" borderId="10" xfId="98" applyNumberFormat="1" applyFont="1" applyFill="1" applyBorder="1" applyAlignment="1">
      <alignment horizontal="left" indent="1"/>
    </xf>
    <xf numFmtId="49" fontId="65" fillId="31" borderId="10" xfId="98" applyNumberFormat="1" applyFont="1" applyFill="1" applyBorder="1" applyAlignment="1">
      <alignment horizontal="left" indent="1"/>
    </xf>
    <xf numFmtId="41" fontId="65" fillId="36" borderId="11" xfId="98" applyNumberFormat="1" applyFont="1" applyFill="1" applyBorder="1" applyAlignment="1">
      <alignment horizontal="left" indent="1"/>
    </xf>
    <xf numFmtId="41" fontId="65" fillId="31" borderId="10" xfId="98" applyNumberFormat="1" applyFont="1" applyFill="1" applyBorder="1" applyAlignment="1">
      <alignment horizontal="left" indent="1"/>
    </xf>
    <xf numFmtId="41" fontId="68" fillId="31" borderId="10" xfId="98" applyNumberFormat="1" applyFont="1" applyFill="1" applyBorder="1" applyAlignment="1">
      <alignment horizontal="left"/>
    </xf>
    <xf numFmtId="2" fontId="65" fillId="36" borderId="28" xfId="59" applyNumberFormat="1" applyFont="1" applyFill="1" applyBorder="1" applyAlignment="1">
      <alignment horizontal="center" vertical="center"/>
    </xf>
    <xf numFmtId="1" fontId="65" fillId="36" borderId="28" xfId="59" applyNumberFormat="1" applyFont="1" applyFill="1" applyBorder="1" applyAlignment="1">
      <alignment horizontal="center" vertical="center"/>
    </xf>
    <xf numFmtId="49" fontId="65" fillId="36" borderId="10" xfId="102" applyNumberFormat="1" applyFont="1" applyFill="1" applyBorder="1" applyAlignment="1">
      <alignment horizontal="left" vertical="center" wrapText="1" indent="1"/>
    </xf>
    <xf numFmtId="0" fontId="47" fillId="35" borderId="0" xfId="98" applyFont="1" applyFill="1"/>
    <xf numFmtId="0" fontId="48" fillId="35" borderId="0" xfId="98" applyFont="1" applyFill="1"/>
    <xf numFmtId="14" fontId="47" fillId="35" borderId="0" xfId="98" applyNumberFormat="1" applyFont="1" applyFill="1"/>
    <xf numFmtId="14" fontId="47" fillId="35" borderId="0" xfId="98" applyNumberFormat="1" applyFont="1" applyFill="1" applyAlignment="1">
      <alignment horizontal="left"/>
    </xf>
    <xf numFmtId="0" fontId="53" fillId="9" borderId="0" xfId="97" applyFont="1"/>
    <xf numFmtId="1" fontId="64" fillId="7" borderId="25" xfId="97" applyNumberFormat="1" applyFont="1" applyFill="1" applyBorder="1" applyAlignment="1">
      <alignment horizontal="center"/>
    </xf>
    <xf numFmtId="1" fontId="64" fillId="7" borderId="10" xfId="102" applyNumberFormat="1" applyFont="1" applyFill="1" applyBorder="1" applyAlignment="1">
      <alignment horizontal="center"/>
    </xf>
    <xf numFmtId="169" fontId="64" fillId="7" borderId="10" xfId="100" applyNumberFormat="1" applyFont="1" applyFill="1" applyBorder="1" applyAlignment="1">
      <alignment horizontal="right" indent="1"/>
    </xf>
    <xf numFmtId="0" fontId="6" fillId="33" borderId="0" xfId="0" applyFont="1" applyFill="1"/>
    <xf numFmtId="0" fontId="0" fillId="33" borderId="0" xfId="0" applyFill="1"/>
    <xf numFmtId="0" fontId="65" fillId="33" borderId="0" xfId="0" applyFont="1" applyFill="1"/>
    <xf numFmtId="0" fontId="8" fillId="33" borderId="0" xfId="0" applyFont="1" applyFill="1"/>
    <xf numFmtId="0" fontId="59" fillId="33" borderId="0" xfId="95" applyFont="1" applyFill="1"/>
    <xf numFmtId="0" fontId="8" fillId="33" borderId="0" xfId="97" applyFont="1" applyFill="1"/>
    <xf numFmtId="0" fontId="5" fillId="33" borderId="0" xfId="97" applyFill="1"/>
    <xf numFmtId="167" fontId="7" fillId="33" borderId="0" xfId="97" applyNumberFormat="1" applyFont="1" applyFill="1" applyBorder="1" applyAlignment="1">
      <alignment horizontal="left"/>
    </xf>
    <xf numFmtId="164" fontId="10" fillId="33" borderId="0" xfId="97" applyNumberFormat="1" applyFont="1" applyFill="1" applyBorder="1" applyAlignment="1">
      <alignment horizontal="center"/>
    </xf>
    <xf numFmtId="0" fontId="6" fillId="0" borderId="0" xfId="97" applyFont="1" applyFill="1" applyAlignment="1"/>
    <xf numFmtId="10" fontId="7" fillId="13" borderId="10" xfId="107" applyNumberFormat="1" applyFont="1" applyFill="1" applyBorder="1" applyAlignment="1">
      <alignment horizontal="right"/>
    </xf>
    <xf numFmtId="0" fontId="10" fillId="49" borderId="0" xfId="98" applyFill="1"/>
    <xf numFmtId="0" fontId="6" fillId="33" borderId="0" xfId="98" applyFont="1" applyFill="1"/>
    <xf numFmtId="0" fontId="73" fillId="33" borderId="0" xfId="0" applyFont="1" applyFill="1"/>
    <xf numFmtId="0" fontId="73" fillId="33" borderId="0" xfId="0" applyFont="1" applyFill="1" applyAlignment="1">
      <alignment horizontal="center" vertical="center"/>
    </xf>
    <xf numFmtId="0" fontId="8" fillId="49" borderId="0" xfId="0" applyFont="1" applyFill="1" applyAlignment="1" applyProtection="1">
      <alignment horizontal="left"/>
      <protection locked="0"/>
    </xf>
    <xf numFmtId="0" fontId="8" fillId="49" borderId="0" xfId="103" applyFont="1" applyFill="1" applyBorder="1"/>
    <xf numFmtId="43" fontId="74" fillId="33" borderId="0" xfId="0" applyNumberFormat="1" applyFont="1" applyFill="1"/>
    <xf numFmtId="43" fontId="73" fillId="33" borderId="0" xfId="0" applyNumberFormat="1" applyFont="1" applyFill="1"/>
    <xf numFmtId="0" fontId="74" fillId="33" borderId="0" xfId="0" applyFont="1" applyFill="1"/>
    <xf numFmtId="0" fontId="72" fillId="33" borderId="0" xfId="0" applyFont="1" applyFill="1"/>
    <xf numFmtId="41" fontId="76" fillId="33" borderId="0" xfId="113" applyNumberFormat="1" applyFont="1" applyFill="1" applyBorder="1"/>
    <xf numFmtId="0" fontId="76" fillId="33" borderId="0" xfId="113" applyFont="1" applyFill="1" applyBorder="1"/>
    <xf numFmtId="0" fontId="77" fillId="33" borderId="0" xfId="0" applyFont="1" applyFill="1"/>
    <xf numFmtId="164" fontId="76" fillId="33" borderId="0" xfId="113" applyNumberFormat="1" applyFont="1" applyFill="1" applyBorder="1"/>
    <xf numFmtId="170" fontId="73" fillId="33" borderId="0" xfId="0" applyNumberFormat="1" applyFont="1" applyFill="1"/>
    <xf numFmtId="43" fontId="64" fillId="7" borderId="10" xfId="59" applyFont="1" applyFill="1" applyBorder="1" applyAlignment="1">
      <alignment horizontal="right"/>
    </xf>
    <xf numFmtId="175" fontId="64" fillId="7" borderId="10" xfId="59" applyNumberFormat="1" applyFont="1" applyFill="1" applyBorder="1" applyAlignment="1">
      <alignment horizontal="right"/>
    </xf>
    <xf numFmtId="0" fontId="64" fillId="7" borderId="10" xfId="102" applyNumberFormat="1" applyFont="1" applyFill="1" applyBorder="1" applyAlignment="1">
      <alignment horizontal="left"/>
    </xf>
    <xf numFmtId="174" fontId="64" fillId="7" borderId="10" xfId="59" applyNumberFormat="1" applyFont="1" applyFill="1" applyBorder="1" applyAlignment="1">
      <alignment horizontal="right"/>
    </xf>
    <xf numFmtId="0" fontId="0" fillId="0" borderId="0" xfId="0" applyAlignment="1">
      <alignment vertical="center"/>
    </xf>
    <xf numFmtId="14" fontId="10" fillId="0" borderId="0" xfId="92" applyNumberFormat="1" applyFont="1" applyAlignment="1">
      <alignment vertical="top"/>
    </xf>
    <xf numFmtId="1" fontId="64" fillId="33" borderId="0" xfId="92" applyFont="1" applyFill="1" applyBorder="1"/>
    <xf numFmtId="1" fontId="64" fillId="0" borderId="0" xfId="92" applyFont="1"/>
    <xf numFmtId="0" fontId="87" fillId="9" borderId="0" xfId="98" applyFont="1"/>
    <xf numFmtId="0" fontId="10" fillId="33" borderId="0" xfId="98" applyFill="1"/>
    <xf numFmtId="0" fontId="10" fillId="9" borderId="0" xfId="98"/>
    <xf numFmtId="165" fontId="89" fillId="33" borderId="22" xfId="0" applyNumberFormat="1" applyFont="1" applyFill="1" applyBorder="1" applyAlignment="1">
      <alignment horizontal="left" vertical="center" wrapText="1" indent="1"/>
    </xf>
    <xf numFmtId="0" fontId="86" fillId="0" borderId="43" xfId="0" applyFont="1" applyBorder="1" applyAlignment="1">
      <alignment horizontal="center" vertical="center" wrapText="1"/>
    </xf>
    <xf numFmtId="0" fontId="86" fillId="33" borderId="15" xfId="0" applyFont="1" applyFill="1" applyBorder="1" applyAlignment="1">
      <alignment horizontal="left" vertical="center" wrapText="1" indent="1"/>
    </xf>
    <xf numFmtId="165" fontId="86" fillId="33" borderId="0" xfId="0" applyNumberFormat="1" applyFont="1" applyFill="1" applyBorder="1" applyAlignment="1">
      <alignment horizontal="left" vertical="center" wrapText="1" indent="1"/>
    </xf>
    <xf numFmtId="165" fontId="89" fillId="33" borderId="0" xfId="0" applyNumberFormat="1" applyFont="1" applyFill="1" applyBorder="1" applyAlignment="1">
      <alignment horizontal="left" vertical="center" wrapText="1" indent="1"/>
    </xf>
    <xf numFmtId="0" fontId="88" fillId="33" borderId="22" xfId="0" applyFont="1" applyFill="1" applyBorder="1" applyAlignment="1">
      <alignment horizontal="left" vertical="top" wrapText="1" indent="1"/>
    </xf>
    <xf numFmtId="0" fontId="86" fillId="33" borderId="0" xfId="0" applyFont="1" applyFill="1" applyBorder="1" applyAlignment="1">
      <alignment horizontal="left" vertical="center" wrapText="1" indent="1"/>
    </xf>
    <xf numFmtId="0" fontId="88" fillId="33" borderId="0" xfId="0" applyFont="1" applyFill="1" applyBorder="1" applyAlignment="1">
      <alignment horizontal="left" vertical="top" wrapText="1" indent="1"/>
    </xf>
    <xf numFmtId="0" fontId="5" fillId="33" borderId="0" xfId="0" applyFont="1" applyFill="1"/>
    <xf numFmtId="1" fontId="55" fillId="33" borderId="0" xfId="92" applyFill="1"/>
    <xf numFmtId="1" fontId="71" fillId="33" borderId="0" xfId="92" applyFont="1" applyFill="1" applyAlignment="1">
      <alignment horizontal="center" vertical="center" wrapText="1"/>
    </xf>
    <xf numFmtId="1" fontId="5" fillId="0" borderId="0" xfId="92" applyFont="1" applyAlignment="1">
      <alignment vertical="top"/>
    </xf>
    <xf numFmtId="49" fontId="5" fillId="0" borderId="0" xfId="92" applyNumberFormat="1" applyFont="1" applyAlignment="1">
      <alignment vertical="top"/>
    </xf>
    <xf numFmtId="1" fontId="5" fillId="0" borderId="0" xfId="92" applyFont="1" applyAlignment="1">
      <alignment vertical="top" wrapText="1"/>
    </xf>
    <xf numFmtId="1" fontId="55" fillId="33" borderId="0" xfId="92" applyFill="1" applyAlignment="1">
      <alignment horizontal="center" vertical="center"/>
    </xf>
    <xf numFmtId="1" fontId="55" fillId="33" borderId="0" xfId="92" applyFill="1" applyAlignment="1">
      <alignment vertical="top"/>
    </xf>
    <xf numFmtId="1" fontId="55" fillId="33" borderId="0" xfId="92" applyFill="1" applyAlignment="1">
      <alignment vertical="top" wrapText="1"/>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wrapText="1"/>
    </xf>
    <xf numFmtId="10" fontId="64" fillId="7" borderId="10" xfId="107" applyNumberFormat="1" applyFont="1" applyFill="1" applyBorder="1" applyAlignment="1">
      <alignment horizontal="right"/>
    </xf>
    <xf numFmtId="0" fontId="86" fillId="0" borderId="48" xfId="0" applyFont="1" applyBorder="1" applyAlignment="1">
      <alignment horizontal="center" vertical="center" wrapText="1"/>
    </xf>
    <xf numFmtId="0" fontId="88" fillId="33" borderId="22" xfId="0" applyFont="1" applyFill="1" applyBorder="1" applyAlignment="1">
      <alignment horizontal="center" vertical="top" wrapText="1"/>
    </xf>
    <xf numFmtId="0" fontId="88" fillId="33" borderId="0" xfId="0" applyFont="1" applyFill="1" applyBorder="1" applyAlignment="1">
      <alignment horizontal="center" vertical="top" wrapText="1"/>
    </xf>
    <xf numFmtId="0" fontId="86" fillId="34" borderId="22" xfId="0" applyFont="1" applyFill="1" applyBorder="1" applyAlignment="1">
      <alignment horizontal="center" vertical="center"/>
    </xf>
    <xf numFmtId="166" fontId="7" fillId="13" borderId="10" xfId="59" quotePrefix="1" applyNumberFormat="1" applyFont="1" applyFill="1" applyBorder="1" applyAlignment="1">
      <alignment horizontal="right"/>
    </xf>
    <xf numFmtId="164" fontId="67" fillId="35" borderId="10" xfId="113" applyNumberFormat="1" applyFont="1" applyFill="1" applyBorder="1"/>
    <xf numFmtId="173" fontId="67" fillId="35" borderId="10" xfId="113" applyNumberFormat="1" applyFont="1" applyFill="1" applyBorder="1"/>
    <xf numFmtId="164" fontId="76" fillId="39" borderId="10" xfId="113" applyNumberFormat="1" applyFont="1" applyFill="1" applyBorder="1" applyAlignment="1">
      <alignment horizontal="right"/>
    </xf>
    <xf numFmtId="10" fontId="76" fillId="39" borderId="10" xfId="113" applyNumberFormat="1" applyFont="1" applyFill="1" applyBorder="1" applyAlignment="1">
      <alignment horizontal="right"/>
    </xf>
    <xf numFmtId="164" fontId="5" fillId="9" borderId="0" xfId="100" applyNumberFormat="1"/>
    <xf numFmtId="0" fontId="5" fillId="0" borderId="0" xfId="0" applyFont="1" applyAlignment="1">
      <alignment vertical="center" wrapText="1"/>
    </xf>
    <xf numFmtId="168" fontId="50" fillId="51" borderId="11" xfId="97" quotePrefix="1" applyNumberFormat="1" applyFont="1" applyFill="1" applyBorder="1" applyAlignment="1">
      <alignment horizontal="left" vertical="center" wrapText="1"/>
    </xf>
    <xf numFmtId="0" fontId="48" fillId="51" borderId="27" xfId="97" applyFont="1" applyFill="1" applyBorder="1"/>
    <xf numFmtId="0" fontId="48" fillId="51" borderId="25" xfId="97" applyFont="1" applyFill="1" applyBorder="1"/>
    <xf numFmtId="167" fontId="10" fillId="51" borderId="11" xfId="97" applyNumberFormat="1" applyFont="1" applyFill="1" applyBorder="1" applyAlignment="1">
      <alignment horizontal="left" indent="1"/>
    </xf>
    <xf numFmtId="0" fontId="7" fillId="51" borderId="27" xfId="97" applyFont="1" applyFill="1" applyBorder="1"/>
    <xf numFmtId="2" fontId="10" fillId="51" borderId="27" xfId="59" applyNumberFormat="1" applyFont="1" applyFill="1" applyBorder="1" applyAlignment="1">
      <alignment horizontal="center"/>
    </xf>
    <xf numFmtId="2" fontId="10" fillId="51" borderId="25" xfId="59" applyNumberFormat="1" applyFont="1" applyFill="1" applyBorder="1" applyAlignment="1">
      <alignment horizontal="center"/>
    </xf>
    <xf numFmtId="0" fontId="10" fillId="51" borderId="11" xfId="97" applyNumberFormat="1" applyFont="1" applyFill="1" applyBorder="1" applyAlignment="1">
      <alignment horizontal="left" indent="1"/>
    </xf>
    <xf numFmtId="164" fontId="10" fillId="51" borderId="27" xfId="59" applyNumberFormat="1" applyFont="1" applyFill="1" applyBorder="1" applyAlignment="1">
      <alignment horizontal="center"/>
    </xf>
    <xf numFmtId="164" fontId="10" fillId="51" borderId="25" xfId="59" applyNumberFormat="1" applyFont="1" applyFill="1" applyBorder="1" applyAlignment="1">
      <alignment horizontal="center"/>
    </xf>
    <xf numFmtId="167" fontId="10" fillId="51" borderId="11" xfId="97" applyNumberFormat="1" applyFont="1" applyFill="1" applyBorder="1" applyAlignment="1">
      <alignment horizontal="left"/>
    </xf>
    <xf numFmtId="0" fontId="68" fillId="51" borderId="27" xfId="98" applyFont="1" applyFill="1" applyBorder="1"/>
    <xf numFmtId="168" fontId="7" fillId="51" borderId="27" xfId="97" quotePrefix="1" applyNumberFormat="1" applyFont="1" applyFill="1" applyBorder="1" applyAlignment="1">
      <alignment horizontal="center" vertical="center" wrapText="1"/>
    </xf>
    <xf numFmtId="2" fontId="68" fillId="36" borderId="0" xfId="98" applyNumberFormat="1" applyFont="1" applyFill="1" applyBorder="1" applyAlignment="1">
      <alignment horizontal="left" vertical="center" wrapText="1"/>
    </xf>
    <xf numFmtId="2" fontId="40" fillId="36" borderId="0" xfId="98" applyNumberFormat="1" applyFont="1" applyFill="1" applyBorder="1" applyAlignment="1">
      <alignment horizontal="center" vertical="center" wrapText="1"/>
    </xf>
    <xf numFmtId="41" fontId="65" fillId="36" borderId="29" xfId="98" applyNumberFormat="1" applyFont="1" applyFill="1" applyBorder="1" applyAlignment="1">
      <alignment horizontal="left" indent="1"/>
    </xf>
    <xf numFmtId="164" fontId="42" fillId="13" borderId="24" xfId="59" applyNumberFormat="1" applyFont="1" applyFill="1" applyBorder="1" applyAlignment="1"/>
    <xf numFmtId="168" fontId="7" fillId="51" borderId="27" xfId="97" quotePrefix="1" applyNumberFormat="1" applyFont="1" applyFill="1" applyBorder="1" applyAlignment="1">
      <alignment horizontal="left" vertical="center" wrapText="1"/>
    </xf>
    <xf numFmtId="168" fontId="7" fillId="51" borderId="11" xfId="97" quotePrefix="1" applyNumberFormat="1" applyFont="1" applyFill="1" applyBorder="1" applyAlignment="1">
      <alignment horizontal="left" wrapText="1" indent="1"/>
    </xf>
    <xf numFmtId="168" fontId="7" fillId="51" borderId="25" xfId="97" quotePrefix="1" applyNumberFormat="1" applyFont="1" applyFill="1" applyBorder="1" applyAlignment="1">
      <alignment horizontal="center" vertical="center" wrapText="1"/>
    </xf>
    <xf numFmtId="2" fontId="68" fillId="36" borderId="27" xfId="98" applyNumberFormat="1" applyFont="1" applyFill="1" applyBorder="1" applyAlignment="1">
      <alignment horizontal="left" vertical="center" wrapText="1"/>
    </xf>
    <xf numFmtId="164" fontId="40" fillId="36" borderId="27" xfId="98" applyNumberFormat="1" applyFont="1" applyFill="1" applyBorder="1" applyAlignment="1">
      <alignment horizontal="center" vertical="center" wrapText="1"/>
    </xf>
    <xf numFmtId="164" fontId="40" fillId="36" borderId="25" xfId="98" applyNumberFormat="1" applyFont="1" applyFill="1" applyBorder="1" applyAlignment="1">
      <alignment horizontal="center" vertical="center" wrapText="1"/>
    </xf>
    <xf numFmtId="174" fontId="5" fillId="9" borderId="0" xfId="59" applyNumberFormat="1" applyFill="1"/>
    <xf numFmtId="0" fontId="47" fillId="51" borderId="27" xfId="97" applyFont="1" applyFill="1" applyBorder="1"/>
    <xf numFmtId="0" fontId="86" fillId="0" borderId="45" xfId="0" applyFont="1" applyBorder="1" applyAlignment="1">
      <alignment horizontal="center" vertical="center" wrapText="1"/>
    </xf>
    <xf numFmtId="164" fontId="0" fillId="33" borderId="0" xfId="0" applyNumberFormat="1" applyFill="1"/>
    <xf numFmtId="0" fontId="5" fillId="51" borderId="27" xfId="97" applyFont="1" applyFill="1" applyBorder="1"/>
    <xf numFmtId="174" fontId="0" fillId="33" borderId="0" xfId="59" applyNumberFormat="1" applyFont="1" applyFill="1"/>
    <xf numFmtId="49" fontId="68" fillId="36" borderId="32" xfId="100" applyNumberFormat="1" applyFont="1" applyFill="1" applyBorder="1" applyAlignment="1">
      <alignment horizontal="center" vertical="center" wrapText="1"/>
    </xf>
    <xf numFmtId="49" fontId="75" fillId="48" borderId="29" xfId="100" applyNumberFormat="1" applyFont="1" applyFill="1" applyBorder="1" applyAlignment="1">
      <alignment vertical="center"/>
    </xf>
    <xf numFmtId="49" fontId="75" fillId="48" borderId="26" xfId="100" applyNumberFormat="1" applyFont="1" applyFill="1" applyBorder="1" applyAlignment="1">
      <alignment vertical="center"/>
    </xf>
    <xf numFmtId="49" fontId="75" fillId="48" borderId="35" xfId="100" applyNumberFormat="1" applyFont="1" applyFill="1" applyBorder="1" applyAlignment="1">
      <alignment vertical="center"/>
    </xf>
    <xf numFmtId="0" fontId="14" fillId="50" borderId="10" xfId="100" applyNumberFormat="1" applyFont="1" applyFill="1" applyBorder="1" applyAlignment="1">
      <alignment horizontal="left" vertical="center" wrapText="1" indent="1"/>
    </xf>
    <xf numFmtId="174" fontId="42" fillId="42" borderId="10" xfId="59" applyNumberFormat="1" applyFont="1" applyFill="1" applyBorder="1" applyAlignment="1"/>
    <xf numFmtId="174" fontId="7" fillId="51" borderId="27" xfId="59" applyNumberFormat="1" applyFont="1" applyFill="1" applyBorder="1"/>
    <xf numFmtId="0" fontId="42" fillId="50" borderId="10" xfId="59" applyNumberFormat="1" applyFont="1" applyFill="1" applyBorder="1" applyAlignment="1"/>
    <xf numFmtId="0" fontId="7" fillId="50" borderId="27" xfId="97" applyFont="1" applyFill="1" applyBorder="1"/>
    <xf numFmtId="49" fontId="79" fillId="48" borderId="29" xfId="100" applyNumberFormat="1" applyFont="1" applyFill="1" applyBorder="1" applyAlignment="1">
      <alignment horizontal="center" vertical="center" wrapText="1"/>
    </xf>
    <xf numFmtId="49" fontId="79" fillId="48" borderId="29" xfId="100" applyNumberFormat="1" applyFont="1" applyFill="1" applyBorder="1" applyAlignment="1">
      <alignment horizontal="center" vertical="center"/>
    </xf>
    <xf numFmtId="49" fontId="68" fillId="36" borderId="11" xfId="100" applyNumberFormat="1" applyFont="1" applyFill="1" applyBorder="1" applyAlignment="1">
      <alignment horizontal="center" vertical="center"/>
    </xf>
    <xf numFmtId="49" fontId="68" fillId="36" borderId="27" xfId="100" applyNumberFormat="1" applyFont="1" applyFill="1" applyBorder="1" applyAlignment="1">
      <alignment horizontal="center" vertical="center"/>
    </xf>
    <xf numFmtId="49" fontId="68" fillId="36" borderId="25" xfId="100" applyNumberFormat="1" applyFont="1" applyFill="1" applyBorder="1" applyAlignment="1">
      <alignment horizontal="center" vertical="center"/>
    </xf>
    <xf numFmtId="49" fontId="75" fillId="52" borderId="10" xfId="100" applyNumberFormat="1" applyFont="1" applyFill="1" applyBorder="1" applyAlignment="1">
      <alignment horizontal="center" vertical="center" wrapText="1"/>
    </xf>
    <xf numFmtId="49" fontId="68" fillId="53" borderId="32" xfId="100" applyNumberFormat="1" applyFont="1" applyFill="1" applyBorder="1" applyAlignment="1">
      <alignment horizontal="center" vertical="center" wrapText="1"/>
    </xf>
    <xf numFmtId="49" fontId="68" fillId="53" borderId="27" xfId="100" applyNumberFormat="1" applyFont="1" applyFill="1" applyBorder="1" applyAlignment="1">
      <alignment horizontal="center" vertical="center" wrapText="1"/>
    </xf>
    <xf numFmtId="49" fontId="68" fillId="53" borderId="11" xfId="100" applyNumberFormat="1" applyFont="1" applyFill="1" applyBorder="1" applyAlignment="1">
      <alignment horizontal="center" vertical="center" wrapText="1"/>
    </xf>
    <xf numFmtId="49" fontId="68" fillId="53" borderId="25" xfId="100" applyNumberFormat="1" applyFont="1" applyFill="1" applyBorder="1" applyAlignment="1">
      <alignment horizontal="center" vertical="center" wrapText="1"/>
    </xf>
    <xf numFmtId="49" fontId="5" fillId="7" borderId="10" xfId="59" applyNumberFormat="1" applyFont="1" applyFill="1" applyBorder="1" applyAlignment="1" applyProtection="1">
      <alignment horizontal="right"/>
      <protection locked="0"/>
    </xf>
    <xf numFmtId="0" fontId="86" fillId="33" borderId="0" xfId="0" applyFont="1" applyFill="1" applyBorder="1" applyAlignment="1">
      <alignment horizontal="left" vertical="top" wrapText="1" indent="1"/>
    </xf>
    <xf numFmtId="0" fontId="86" fillId="34" borderId="22" xfId="0" applyFont="1" applyFill="1" applyBorder="1" applyAlignment="1">
      <alignment horizontal="center" vertical="center" wrapText="1"/>
    </xf>
    <xf numFmtId="0" fontId="86" fillId="34" borderId="41" xfId="0" applyFont="1" applyFill="1" applyBorder="1" applyAlignment="1">
      <alignment horizontal="center" vertical="center" wrapText="1"/>
    </xf>
    <xf numFmtId="164" fontId="5" fillId="9" borderId="0" xfId="97" applyNumberFormat="1"/>
    <xf numFmtId="0" fontId="8" fillId="9" borderId="31" xfId="95" applyFont="1" applyBorder="1" applyAlignment="1" applyProtection="1">
      <protection locked="0"/>
    </xf>
    <xf numFmtId="0" fontId="5" fillId="9" borderId="12" xfId="95" applyBorder="1" applyAlignment="1"/>
    <xf numFmtId="0" fontId="5" fillId="9" borderId="14" xfId="95" applyBorder="1" applyAlignment="1"/>
    <xf numFmtId="0" fontId="84" fillId="7" borderId="27" xfId="95" applyFont="1" applyFill="1" applyBorder="1" applyAlignment="1"/>
    <xf numFmtId="0" fontId="64" fillId="7" borderId="27" xfId="94" applyFont="1" applyFill="1" applyBorder="1" applyAlignment="1"/>
    <xf numFmtId="0" fontId="64" fillId="7" borderId="25" xfId="94" applyFont="1" applyFill="1" applyBorder="1" applyAlignment="1"/>
    <xf numFmtId="14" fontId="84" fillId="7" borderId="27" xfId="95" applyNumberFormat="1" applyFont="1" applyFill="1" applyBorder="1" applyAlignment="1"/>
    <xf numFmtId="14" fontId="64" fillId="7" borderId="27" xfId="94" applyNumberFormat="1" applyFont="1" applyFill="1" applyBorder="1" applyAlignment="1"/>
    <xf numFmtId="14" fontId="64" fillId="7" borderId="25" xfId="94" applyNumberFormat="1" applyFont="1" applyFill="1" applyBorder="1" applyAlignment="1"/>
    <xf numFmtId="0" fontId="69" fillId="36" borderId="11" xfId="95" applyFont="1" applyFill="1" applyBorder="1" applyAlignment="1">
      <alignment horizontal="left" vertical="top" wrapText="1" indent="1"/>
    </xf>
    <xf numFmtId="0" fontId="69" fillId="36" borderId="25" xfId="95" applyFont="1" applyFill="1" applyBorder="1" applyAlignment="1">
      <alignment horizontal="left" vertical="top" wrapText="1" indent="1"/>
    </xf>
    <xf numFmtId="0" fontId="84" fillId="7" borderId="27" xfId="95" applyFont="1" applyFill="1" applyBorder="1" applyAlignment="1">
      <alignment horizontal="left" vertical="center"/>
    </xf>
    <xf numFmtId="0" fontId="64" fillId="7" borderId="27" xfId="94" applyFont="1" applyFill="1" applyBorder="1" applyAlignment="1">
      <alignment horizontal="left" vertical="center"/>
    </xf>
    <xf numFmtId="0" fontId="64" fillId="7" borderId="25" xfId="94" applyFont="1" applyFill="1" applyBorder="1" applyAlignment="1">
      <alignment horizontal="left" vertical="center"/>
    </xf>
    <xf numFmtId="0" fontId="69" fillId="36" borderId="11" xfId="95" applyFont="1" applyFill="1" applyBorder="1" applyAlignment="1">
      <alignment horizontal="left" vertical="top" wrapText="1"/>
    </xf>
    <xf numFmtId="0" fontId="69" fillId="36" borderId="27" xfId="95" applyFont="1" applyFill="1" applyBorder="1" applyAlignment="1">
      <alignment horizontal="left" vertical="top" wrapText="1"/>
    </xf>
    <xf numFmtId="0" fontId="69" fillId="36" borderId="25" xfId="95" applyFont="1" applyFill="1" applyBorder="1" applyAlignment="1">
      <alignment horizontal="left" vertical="top" wrapText="1"/>
    </xf>
    <xf numFmtId="0" fontId="84" fillId="7" borderId="27" xfId="95" applyFont="1" applyFill="1" applyBorder="1" applyAlignment="1">
      <alignment horizontal="left" vertical="center" wrapText="1"/>
    </xf>
    <xf numFmtId="0" fontId="64" fillId="7" borderId="27" xfId="94" applyFont="1" applyFill="1" applyBorder="1" applyAlignment="1">
      <alignment horizontal="left" vertical="center" wrapText="1"/>
    </xf>
    <xf numFmtId="0" fontId="64" fillId="7" borderId="25" xfId="94" applyFont="1" applyFill="1" applyBorder="1" applyAlignment="1">
      <alignment horizontal="left" vertical="center" wrapText="1"/>
    </xf>
    <xf numFmtId="0" fontId="10" fillId="0" borderId="0" xfId="95" applyFont="1" applyFill="1" applyBorder="1" applyAlignment="1" applyProtection="1"/>
    <xf numFmtId="0" fontId="5" fillId="9" borderId="0" xfId="95" applyBorder="1" applyAlignment="1"/>
    <xf numFmtId="0" fontId="84" fillId="7" borderId="10" xfId="95" applyFont="1" applyFill="1" applyBorder="1" applyAlignment="1"/>
    <xf numFmtId="0" fontId="64" fillId="7" borderId="10" xfId="95" applyFont="1" applyFill="1" applyBorder="1" applyAlignment="1"/>
    <xf numFmtId="0" fontId="13" fillId="0" borderId="0" xfId="95" applyFont="1" applyFill="1" applyAlignment="1"/>
    <xf numFmtId="0" fontId="5" fillId="0" borderId="0" xfId="94" applyFill="1" applyAlignment="1"/>
    <xf numFmtId="0" fontId="64" fillId="7" borderId="10" xfId="97" applyFont="1" applyFill="1" applyBorder="1" applyAlignment="1" applyProtection="1">
      <alignment horizontal="left"/>
      <protection locked="0"/>
    </xf>
    <xf numFmtId="0" fontId="14" fillId="36" borderId="0" xfId="97" applyFont="1" applyFill="1" applyBorder="1" applyAlignment="1">
      <alignment horizontal="right" indent="1"/>
    </xf>
    <xf numFmtId="0" fontId="14" fillId="36" borderId="34" xfId="97" applyFont="1" applyFill="1" applyBorder="1" applyAlignment="1">
      <alignment horizontal="right" indent="1"/>
    </xf>
    <xf numFmtId="0" fontId="64" fillId="7" borderId="11" xfId="97" applyFont="1" applyFill="1" applyBorder="1" applyAlignment="1" applyProtection="1">
      <alignment horizontal="left"/>
      <protection locked="0"/>
    </xf>
    <xf numFmtId="0" fontId="64" fillId="7" borderId="27" xfId="97" applyFont="1" applyFill="1" applyBorder="1" applyAlignment="1" applyProtection="1">
      <alignment horizontal="left"/>
      <protection locked="0"/>
    </xf>
    <xf numFmtId="0" fontId="64" fillId="7" borderId="25" xfId="97" applyFont="1" applyFill="1" applyBorder="1" applyAlignment="1" applyProtection="1">
      <alignment horizontal="left"/>
      <protection locked="0"/>
    </xf>
    <xf numFmtId="0" fontId="17" fillId="7" borderId="11" xfId="72" applyFill="1" applyBorder="1" applyAlignment="1" applyProtection="1">
      <alignment horizontal="left"/>
      <protection locked="0"/>
    </xf>
    <xf numFmtId="0" fontId="64" fillId="9" borderId="27" xfId="97" applyFont="1" applyBorder="1"/>
    <xf numFmtId="0" fontId="64" fillId="9" borderId="25" xfId="97" applyFont="1" applyBorder="1"/>
    <xf numFmtId="0" fontId="64" fillId="7" borderId="11" xfId="97" quotePrefix="1" applyFont="1" applyFill="1" applyBorder="1" applyAlignment="1" applyProtection="1">
      <alignment horizontal="left"/>
      <protection locked="0"/>
    </xf>
    <xf numFmtId="0" fontId="19" fillId="37" borderId="0" xfId="93" applyFont="1" applyFill="1" applyBorder="1" applyAlignment="1">
      <alignment horizontal="left" vertical="center"/>
    </xf>
    <xf numFmtId="0" fontId="7" fillId="44" borderId="10" xfId="112" applyNumberFormat="1" applyFont="1" applyFill="1" applyBorder="1" applyAlignment="1">
      <alignment horizontal="center" vertical="center"/>
    </xf>
    <xf numFmtId="0" fontId="7" fillId="45" borderId="10" xfId="112" applyNumberFormat="1" applyFont="1" applyFill="1" applyBorder="1" applyAlignment="1">
      <alignment horizontal="center" vertical="center"/>
    </xf>
    <xf numFmtId="0" fontId="8" fillId="0" borderId="0" xfId="99" applyFont="1" applyFill="1" applyBorder="1" applyAlignment="1">
      <alignment horizontal="left" vertical="center"/>
    </xf>
    <xf numFmtId="2" fontId="40" fillId="36" borderId="11" xfId="97" applyNumberFormat="1" applyFont="1" applyFill="1" applyBorder="1" applyAlignment="1">
      <alignment horizontal="center" vertical="center" wrapText="1"/>
    </xf>
    <xf numFmtId="2" fontId="40" fillId="36" borderId="27" xfId="97" applyNumberFormat="1" applyFont="1" applyFill="1" applyBorder="1" applyAlignment="1">
      <alignment horizontal="center" vertical="center" wrapText="1"/>
    </xf>
    <xf numFmtId="2" fontId="40" fillId="36" borderId="25" xfId="97" applyNumberFormat="1" applyFont="1" applyFill="1" applyBorder="1" applyAlignment="1">
      <alignment horizontal="center" vertical="center" wrapText="1"/>
    </xf>
    <xf numFmtId="0" fontId="6" fillId="0" borderId="0" xfId="97" applyFont="1" applyFill="1" applyAlignment="1">
      <alignment horizontal="left"/>
    </xf>
    <xf numFmtId="0" fontId="6" fillId="0" borderId="0" xfId="97" applyFont="1" applyFill="1" applyAlignment="1"/>
    <xf numFmtId="168" fontId="14" fillId="36" borderId="11" xfId="97" quotePrefix="1" applyNumberFormat="1" applyFont="1" applyFill="1" applyBorder="1" applyAlignment="1">
      <alignment horizontal="right" vertical="center" wrapText="1"/>
    </xf>
    <xf numFmtId="168" fontId="14" fillId="36" borderId="25" xfId="97" quotePrefix="1" applyNumberFormat="1" applyFont="1" applyFill="1" applyBorder="1" applyAlignment="1">
      <alignment horizontal="right" vertical="center" wrapText="1"/>
    </xf>
    <xf numFmtId="0" fontId="6" fillId="9" borderId="0" xfId="100" applyFont="1" applyAlignment="1"/>
    <xf numFmtId="0" fontId="8" fillId="43" borderId="0" xfId="0" applyFont="1" applyFill="1" applyAlignment="1">
      <alignment horizontal="left" vertical="top" wrapText="1"/>
    </xf>
    <xf numFmtId="0" fontId="6" fillId="9" borderId="0" xfId="97" applyFont="1" applyAlignment="1"/>
    <xf numFmtId="0" fontId="8" fillId="43" borderId="0" xfId="0" applyFont="1" applyFill="1" applyAlignment="1">
      <alignment horizontal="center" wrapText="1"/>
    </xf>
    <xf numFmtId="0" fontId="40" fillId="31" borderId="27" xfId="100" applyFont="1" applyFill="1" applyBorder="1" applyAlignment="1">
      <alignment horizontal="right"/>
    </xf>
    <xf numFmtId="0" fontId="40" fillId="31" borderId="25" xfId="100" applyFont="1" applyFill="1" applyBorder="1" applyAlignment="1">
      <alignment horizontal="right"/>
    </xf>
    <xf numFmtId="49" fontId="40" fillId="36" borderId="30" xfId="102" applyNumberFormat="1" applyFont="1" applyFill="1" applyBorder="1" applyAlignment="1">
      <alignment horizontal="center" vertical="center" wrapText="1"/>
    </xf>
    <xf numFmtId="49" fontId="40" fillId="36" borderId="0" xfId="102" applyNumberFormat="1" applyFont="1" applyFill="1" applyBorder="1" applyAlignment="1">
      <alignment horizontal="center" vertical="center" wrapText="1"/>
    </xf>
    <xf numFmtId="49" fontId="75" fillId="48" borderId="33" xfId="100" applyNumberFormat="1" applyFont="1" applyFill="1" applyBorder="1" applyAlignment="1">
      <alignment horizontal="center" vertical="center" wrapText="1"/>
    </xf>
    <xf numFmtId="49" fontId="75" fillId="48" borderId="36" xfId="100" applyNumberFormat="1" applyFont="1" applyFill="1" applyBorder="1" applyAlignment="1">
      <alignment horizontal="center" vertical="center" wrapText="1"/>
    </xf>
    <xf numFmtId="49" fontId="75" fillId="48" borderId="37" xfId="100" applyNumberFormat="1" applyFont="1" applyFill="1" applyBorder="1" applyAlignment="1">
      <alignment horizontal="center" vertical="center" wrapText="1"/>
    </xf>
    <xf numFmtId="49" fontId="68" fillId="36" borderId="11" xfId="100" applyNumberFormat="1" applyFont="1" applyFill="1" applyBorder="1" applyAlignment="1">
      <alignment horizontal="center" vertical="center" wrapText="1"/>
    </xf>
    <xf numFmtId="49" fontId="68" fillId="36" borderId="27" xfId="100" applyNumberFormat="1" applyFont="1" applyFill="1" applyBorder="1" applyAlignment="1">
      <alignment horizontal="center" vertical="center" wrapText="1"/>
    </xf>
    <xf numFmtId="49" fontId="68" fillId="36" borderId="25" xfId="100" applyNumberFormat="1" applyFont="1" applyFill="1" applyBorder="1" applyAlignment="1">
      <alignment horizontal="center" vertical="center" wrapText="1"/>
    </xf>
    <xf numFmtId="49" fontId="75" fillId="41" borderId="29" xfId="100" applyNumberFormat="1" applyFont="1" applyFill="1" applyBorder="1" applyAlignment="1">
      <alignment horizontal="center" vertical="center" wrapText="1"/>
    </xf>
    <xf numFmtId="49" fontId="75" fillId="41" borderId="26" xfId="100" applyNumberFormat="1" applyFont="1" applyFill="1" applyBorder="1" applyAlignment="1">
      <alignment horizontal="center" vertical="center" wrapText="1"/>
    </xf>
    <xf numFmtId="49" fontId="75" fillId="41" borderId="35" xfId="100" applyNumberFormat="1" applyFont="1" applyFill="1" applyBorder="1" applyAlignment="1">
      <alignment horizontal="center" vertical="center" wrapText="1"/>
    </xf>
    <xf numFmtId="0" fontId="52" fillId="46" borderId="10" xfId="0" applyNumberFormat="1" applyFont="1" applyFill="1" applyBorder="1" applyAlignment="1" applyProtection="1">
      <alignment horizontal="center"/>
      <protection locked="0"/>
    </xf>
    <xf numFmtId="49" fontId="75" fillId="41" borderId="27" xfId="100" applyNumberFormat="1" applyFont="1" applyFill="1" applyBorder="1" applyAlignment="1">
      <alignment horizontal="center" vertical="center" wrapText="1"/>
    </xf>
    <xf numFmtId="49" fontId="75" fillId="41" borderId="25" xfId="100" applyNumberFormat="1" applyFont="1" applyFill="1" applyBorder="1" applyAlignment="1">
      <alignment horizontal="center" vertical="center" wrapText="1"/>
    </xf>
    <xf numFmtId="0" fontId="52" fillId="43" borderId="10" xfId="0" applyNumberFormat="1" applyFont="1" applyFill="1" applyBorder="1" applyAlignment="1" applyProtection="1">
      <alignment horizontal="center"/>
      <protection locked="0"/>
    </xf>
    <xf numFmtId="0" fontId="5" fillId="9" borderId="0" xfId="97" applyAlignment="1"/>
    <xf numFmtId="49" fontId="75" fillId="41" borderId="11" xfId="100" applyNumberFormat="1" applyFont="1" applyFill="1" applyBorder="1" applyAlignment="1">
      <alignment horizontal="center" vertical="center" wrapText="1"/>
    </xf>
    <xf numFmtId="49" fontId="75" fillId="52" borderId="11" xfId="100" applyNumberFormat="1" applyFont="1" applyFill="1" applyBorder="1" applyAlignment="1">
      <alignment horizontal="center" vertical="center" wrapText="1"/>
    </xf>
    <xf numFmtId="49" fontId="75" fillId="52" borderId="27" xfId="100" applyNumberFormat="1" applyFont="1" applyFill="1" applyBorder="1" applyAlignment="1">
      <alignment horizontal="center" vertical="center" wrapText="1"/>
    </xf>
    <xf numFmtId="49" fontId="75" fillId="52" borderId="25" xfId="100" applyNumberFormat="1" applyFont="1" applyFill="1" applyBorder="1" applyAlignment="1">
      <alignment horizontal="center" vertical="center" wrapText="1"/>
    </xf>
    <xf numFmtId="49" fontId="40" fillId="36" borderId="28" xfId="100" applyNumberFormat="1" applyFont="1" applyFill="1" applyBorder="1" applyAlignment="1">
      <alignment horizontal="center" vertical="center" wrapText="1"/>
    </xf>
    <xf numFmtId="49" fontId="40" fillId="36" borderId="32" xfId="100" applyNumberFormat="1" applyFont="1" applyFill="1" applyBorder="1" applyAlignment="1">
      <alignment horizontal="center" vertical="center" wrapText="1"/>
    </xf>
    <xf numFmtId="49" fontId="40" fillId="36" borderId="24" xfId="100" applyNumberFormat="1" applyFont="1" applyFill="1" applyBorder="1" applyAlignment="1">
      <alignment horizontal="center" vertical="center" wrapText="1"/>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center" wrapText="1"/>
    </xf>
    <xf numFmtId="49" fontId="75" fillId="47" borderId="30" xfId="100" applyNumberFormat="1" applyFont="1" applyFill="1" applyBorder="1" applyAlignment="1">
      <alignment horizontal="center" vertical="center" wrapText="1"/>
    </xf>
    <xf numFmtId="49" fontId="75" fillId="47" borderId="0" xfId="100" applyNumberFormat="1" applyFont="1" applyFill="1" applyBorder="1" applyAlignment="1">
      <alignment horizontal="center" vertical="center" wrapText="1"/>
    </xf>
    <xf numFmtId="49" fontId="75" fillId="47" borderId="34" xfId="100" applyNumberFormat="1" applyFont="1" applyFill="1" applyBorder="1" applyAlignment="1">
      <alignment horizontal="center" vertical="center" wrapText="1"/>
    </xf>
    <xf numFmtId="49" fontId="75" fillId="47" borderId="29" xfId="100" applyNumberFormat="1" applyFont="1" applyFill="1" applyBorder="1" applyAlignment="1">
      <alignment horizontal="center" vertical="center" wrapText="1"/>
    </xf>
    <xf numFmtId="49" fontId="75" fillId="47" borderId="26" xfId="100" applyNumberFormat="1" applyFont="1" applyFill="1" applyBorder="1" applyAlignment="1">
      <alignment horizontal="center" vertical="center" wrapText="1"/>
    </xf>
    <xf numFmtId="49" fontId="75" fillId="47" borderId="35" xfId="100" applyNumberFormat="1" applyFont="1" applyFill="1" applyBorder="1" applyAlignment="1">
      <alignment horizontal="center" vertical="center" wrapText="1"/>
    </xf>
    <xf numFmtId="49" fontId="75" fillId="52" borderId="29" xfId="100" applyNumberFormat="1" applyFont="1" applyFill="1" applyBorder="1" applyAlignment="1">
      <alignment horizontal="center" vertical="center" wrapText="1"/>
    </xf>
    <xf numFmtId="49" fontId="75" fillId="52" borderId="26" xfId="100" applyNumberFormat="1" applyFont="1" applyFill="1" applyBorder="1" applyAlignment="1">
      <alignment horizontal="center" vertical="center" wrapText="1"/>
    </xf>
    <xf numFmtId="49" fontId="75" fillId="52" borderId="35" xfId="100" applyNumberFormat="1" applyFont="1" applyFill="1" applyBorder="1" applyAlignment="1">
      <alignment horizontal="center" vertical="center" wrapText="1"/>
    </xf>
    <xf numFmtId="0" fontId="64" fillId="7" borderId="10" xfId="97" applyNumberFormat="1" applyFont="1" applyFill="1" applyBorder="1" applyAlignment="1">
      <alignment horizontal="left" indent="1"/>
    </xf>
    <xf numFmtId="168" fontId="40" fillId="36" borderId="11" xfId="97" quotePrefix="1" applyNumberFormat="1" applyFont="1" applyFill="1" applyBorder="1" applyAlignment="1">
      <alignment horizontal="left" vertical="center" wrapText="1"/>
    </xf>
    <xf numFmtId="168" fontId="40" fillId="36" borderId="27" xfId="97" quotePrefix="1" applyNumberFormat="1" applyFont="1" applyFill="1" applyBorder="1" applyAlignment="1">
      <alignment horizontal="left" vertical="center" wrapText="1"/>
    </xf>
    <xf numFmtId="168" fontId="40" fillId="36" borderId="25" xfId="97" quotePrefix="1" applyNumberFormat="1" applyFont="1" applyFill="1" applyBorder="1" applyAlignment="1">
      <alignment horizontal="left" vertical="center" wrapText="1"/>
    </xf>
    <xf numFmtId="0" fontId="64" fillId="7" borderId="11" xfId="102" applyNumberFormat="1" applyFont="1" applyFill="1" applyBorder="1" applyAlignment="1">
      <alignment horizontal="left"/>
    </xf>
    <xf numFmtId="0" fontId="64" fillId="7" borderId="27" xfId="102" applyNumberFormat="1" applyFont="1" applyFill="1" applyBorder="1" applyAlignment="1">
      <alignment horizontal="left"/>
    </xf>
    <xf numFmtId="0" fontId="64" fillId="7" borderId="25" xfId="102" applyNumberFormat="1" applyFont="1" applyFill="1" applyBorder="1" applyAlignment="1">
      <alignment horizontal="left"/>
    </xf>
    <xf numFmtId="0" fontId="86" fillId="0" borderId="48" xfId="0" applyFont="1" applyBorder="1" applyAlignment="1">
      <alignment horizontal="center" vertical="center" wrapText="1"/>
    </xf>
    <xf numFmtId="0" fontId="86" fillId="0" borderId="49" xfId="0" applyFont="1" applyBorder="1" applyAlignment="1">
      <alignment horizontal="center" vertical="center" wrapText="1"/>
    </xf>
    <xf numFmtId="0" fontId="86" fillId="33" borderId="31" xfId="0" applyFont="1" applyFill="1" applyBorder="1" applyAlignment="1">
      <alignment horizontal="left" vertical="top" wrapText="1"/>
    </xf>
    <xf numFmtId="0" fontId="86" fillId="33" borderId="12" xfId="0" applyFont="1" applyFill="1" applyBorder="1" applyAlignment="1">
      <alignment horizontal="left" vertical="top" wrapText="1"/>
    </xf>
    <xf numFmtId="0" fontId="86" fillId="33" borderId="14" xfId="0" applyFont="1" applyFill="1" applyBorder="1" applyAlignment="1">
      <alignment horizontal="left" vertical="top" wrapText="1"/>
    </xf>
    <xf numFmtId="0" fontId="86" fillId="33" borderId="23" xfId="0" applyFont="1" applyFill="1" applyBorder="1" applyAlignment="1">
      <alignment horizontal="left" vertical="top" wrapText="1"/>
    </xf>
    <xf numFmtId="0" fontId="86" fillId="33" borderId="13" xfId="0" applyFont="1" applyFill="1" applyBorder="1" applyAlignment="1">
      <alignment horizontal="left" vertical="top" wrapText="1"/>
    </xf>
    <xf numFmtId="0" fontId="86" fillId="33" borderId="16" xfId="0" applyFont="1" applyFill="1" applyBorder="1" applyAlignment="1">
      <alignment horizontal="left" vertical="top" wrapText="1"/>
    </xf>
    <xf numFmtId="0" fontId="86" fillId="0" borderId="50" xfId="0" applyFont="1" applyBorder="1" applyAlignment="1">
      <alignment horizontal="center" vertical="center" wrapText="1"/>
    </xf>
    <xf numFmtId="0" fontId="86" fillId="0" borderId="44" xfId="0" applyFont="1" applyBorder="1" applyAlignment="1">
      <alignment horizontal="center" vertical="center" wrapText="1"/>
    </xf>
    <xf numFmtId="0" fontId="86" fillId="33" borderId="22" xfId="0" applyFont="1" applyFill="1" applyBorder="1" applyAlignment="1">
      <alignment horizontal="left" vertical="top" wrapText="1"/>
    </xf>
    <xf numFmtId="0" fontId="86" fillId="33" borderId="0" xfId="0" applyFont="1" applyFill="1" applyBorder="1" applyAlignment="1">
      <alignment horizontal="left" vertical="top" wrapText="1"/>
    </xf>
    <xf numFmtId="0" fontId="86" fillId="33" borderId="15" xfId="0" applyFont="1" applyFill="1" applyBorder="1" applyAlignment="1">
      <alignment horizontal="left" vertical="top" wrapText="1"/>
    </xf>
    <xf numFmtId="0" fontId="86" fillId="0" borderId="45" xfId="0" applyFont="1" applyBorder="1" applyAlignment="1">
      <alignment horizontal="center" vertical="center" wrapText="1"/>
    </xf>
    <xf numFmtId="0" fontId="86" fillId="33" borderId="41" xfId="0" applyFont="1" applyFill="1" applyBorder="1" applyAlignment="1">
      <alignment horizontal="left" vertical="top" wrapText="1"/>
    </xf>
    <xf numFmtId="0" fontId="86" fillId="33" borderId="42" xfId="0" applyFont="1" applyFill="1" applyBorder="1" applyAlignment="1">
      <alignment horizontal="left" vertical="top" wrapText="1"/>
    </xf>
    <xf numFmtId="0" fontId="86" fillId="33" borderId="47" xfId="0" applyFont="1" applyFill="1" applyBorder="1" applyAlignment="1">
      <alignment horizontal="left" vertical="top" wrapText="1"/>
    </xf>
    <xf numFmtId="0" fontId="86" fillId="34" borderId="31" xfId="0" applyFont="1" applyFill="1" applyBorder="1" applyAlignment="1">
      <alignment horizontal="center" vertical="center" wrapText="1"/>
    </xf>
    <xf numFmtId="0" fontId="86" fillId="34" borderId="22" xfId="0" applyFont="1" applyFill="1" applyBorder="1" applyAlignment="1">
      <alignment horizontal="center" vertical="center" wrapText="1"/>
    </xf>
    <xf numFmtId="0" fontId="86" fillId="34" borderId="23" xfId="0" applyFont="1" applyFill="1" applyBorder="1" applyAlignment="1">
      <alignment horizontal="center" vertical="center" wrapText="1"/>
    </xf>
    <xf numFmtId="0" fontId="86" fillId="33" borderId="0" xfId="0" applyFont="1" applyFill="1" applyBorder="1" applyAlignment="1">
      <alignment horizontal="left" vertical="center" wrapText="1"/>
    </xf>
    <xf numFmtId="0" fontId="86" fillId="33" borderId="15" xfId="0" applyFont="1" applyFill="1" applyBorder="1" applyAlignment="1">
      <alignment horizontal="left" vertical="center" wrapText="1"/>
    </xf>
    <xf numFmtId="165" fontId="89" fillId="33" borderId="0" xfId="0" applyNumberFormat="1" applyFont="1" applyFill="1" applyBorder="1" applyAlignment="1">
      <alignment horizontal="right" vertical="center" wrapText="1"/>
    </xf>
    <xf numFmtId="0" fontId="86" fillId="33" borderId="56" xfId="0" applyFont="1" applyFill="1" applyBorder="1" applyAlignment="1">
      <alignment horizontal="left" vertical="top" wrapText="1"/>
    </xf>
    <xf numFmtId="0" fontId="86" fillId="33" borderId="27" xfId="0" applyFont="1" applyFill="1" applyBorder="1" applyAlignment="1">
      <alignment horizontal="left" vertical="top" wrapText="1"/>
    </xf>
    <xf numFmtId="0" fontId="86" fillId="33" borderId="57" xfId="0" applyFont="1" applyFill="1" applyBorder="1" applyAlignment="1">
      <alignment horizontal="left" vertical="top" wrapText="1"/>
    </xf>
    <xf numFmtId="0" fontId="86" fillId="33" borderId="0" xfId="0" applyFont="1" applyFill="1" applyBorder="1" applyAlignment="1">
      <alignment horizontal="left" vertical="top" wrapText="1" indent="1"/>
    </xf>
    <xf numFmtId="0" fontId="86" fillId="33" borderId="15" xfId="0" applyFont="1" applyFill="1" applyBorder="1" applyAlignment="1">
      <alignment horizontal="left" vertical="top" wrapText="1" indent="1"/>
    </xf>
    <xf numFmtId="165" fontId="89" fillId="33" borderId="36" xfId="0" applyNumberFormat="1" applyFont="1" applyFill="1" applyBorder="1" applyAlignment="1">
      <alignment horizontal="right" vertical="center" wrapText="1"/>
    </xf>
    <xf numFmtId="165" fontId="89" fillId="33" borderId="46" xfId="0" applyNumberFormat="1" applyFont="1" applyFill="1" applyBorder="1" applyAlignment="1">
      <alignment horizontal="right" vertical="center" wrapText="1"/>
    </xf>
    <xf numFmtId="165" fontId="86" fillId="33" borderId="36" xfId="0" applyNumberFormat="1" applyFont="1" applyFill="1" applyBorder="1" applyAlignment="1">
      <alignment horizontal="right" vertical="center" wrapText="1"/>
    </xf>
    <xf numFmtId="165" fontId="86" fillId="33" borderId="46" xfId="0" applyNumberFormat="1" applyFont="1" applyFill="1" applyBorder="1" applyAlignment="1">
      <alignment horizontal="right" vertical="center" wrapText="1"/>
    </xf>
    <xf numFmtId="165" fontId="89" fillId="33" borderId="52" xfId="0" applyNumberFormat="1" applyFont="1" applyFill="1" applyBorder="1" applyAlignment="1">
      <alignment horizontal="right" vertical="center" wrapText="1"/>
    </xf>
    <xf numFmtId="165" fontId="89" fillId="33" borderId="51" xfId="0" applyNumberFormat="1" applyFont="1" applyFill="1" applyBorder="1" applyAlignment="1">
      <alignment horizontal="right" vertical="center" wrapText="1"/>
    </xf>
    <xf numFmtId="165" fontId="86" fillId="33" borderId="0" xfId="0" applyNumberFormat="1" applyFont="1" applyFill="1" applyBorder="1" applyAlignment="1">
      <alignment horizontal="right" vertical="center" wrapText="1"/>
    </xf>
    <xf numFmtId="165" fontId="89" fillId="33" borderId="22" xfId="0" applyNumberFormat="1" applyFont="1" applyFill="1" applyBorder="1" applyAlignment="1">
      <alignment horizontal="right" vertical="center" wrapText="1"/>
    </xf>
    <xf numFmtId="165" fontId="86" fillId="33" borderId="22" xfId="0" applyNumberFormat="1" applyFont="1" applyFill="1" applyBorder="1" applyAlignment="1">
      <alignment horizontal="right" vertical="center" wrapText="1"/>
    </xf>
    <xf numFmtId="0" fontId="86" fillId="33" borderId="31" xfId="0" applyFont="1" applyFill="1" applyBorder="1" applyAlignment="1">
      <alignment vertical="top" wrapText="1"/>
    </xf>
    <xf numFmtId="0" fontId="86" fillId="33" borderId="12" xfId="0" applyFont="1" applyFill="1" applyBorder="1" applyAlignment="1">
      <alignment vertical="top" wrapText="1"/>
    </xf>
    <xf numFmtId="0" fontId="86" fillId="33" borderId="14" xfId="0" applyFont="1" applyFill="1" applyBorder="1" applyAlignment="1">
      <alignment vertical="top" wrapText="1"/>
    </xf>
    <xf numFmtId="0" fontId="86" fillId="0" borderId="23" xfId="0" applyFont="1" applyBorder="1" applyAlignment="1">
      <alignment horizontal="left" vertical="top" wrapText="1"/>
    </xf>
    <xf numFmtId="0" fontId="86" fillId="0" borderId="13" xfId="0" applyFont="1" applyBorder="1" applyAlignment="1">
      <alignment horizontal="left" vertical="top" wrapText="1"/>
    </xf>
    <xf numFmtId="0" fontId="86" fillId="0" borderId="16" xfId="0" applyFont="1" applyBorder="1" applyAlignment="1">
      <alignment horizontal="left" vertical="top" wrapText="1"/>
    </xf>
    <xf numFmtId="0" fontId="86" fillId="34" borderId="48" xfId="0" applyFont="1" applyFill="1" applyBorder="1" applyAlignment="1">
      <alignment horizontal="center" vertical="center"/>
    </xf>
    <xf numFmtId="0" fontId="86" fillId="34" borderId="44" xfId="0" applyFont="1" applyFill="1" applyBorder="1" applyAlignment="1">
      <alignment horizontal="center" vertical="center"/>
    </xf>
    <xf numFmtId="0" fontId="86" fillId="33" borderId="22" xfId="0" applyFont="1" applyFill="1" applyBorder="1" applyAlignment="1">
      <alignment vertical="top" wrapText="1"/>
    </xf>
    <xf numFmtId="0" fontId="86" fillId="33" borderId="0" xfId="0" applyFont="1" applyFill="1" applyAlignment="1">
      <alignment vertical="top" wrapText="1"/>
    </xf>
    <xf numFmtId="0" fontId="86" fillId="33" borderId="15" xfId="0" applyFont="1" applyFill="1" applyBorder="1" applyAlignment="1">
      <alignment vertical="top" wrapText="1"/>
    </xf>
    <xf numFmtId="0" fontId="86" fillId="33" borderId="54" xfId="0" applyFont="1" applyFill="1" applyBorder="1" applyAlignment="1">
      <alignment vertical="top" wrapText="1"/>
    </xf>
    <xf numFmtId="0" fontId="86" fillId="33" borderId="26" xfId="0" applyFont="1" applyFill="1" applyBorder="1" applyAlignment="1">
      <alignment vertical="top" wrapText="1"/>
    </xf>
    <xf numFmtId="0" fontId="86" fillId="33" borderId="55" xfId="0" applyFont="1" applyFill="1" applyBorder="1" applyAlignment="1">
      <alignment vertical="top" wrapText="1"/>
    </xf>
    <xf numFmtId="0" fontId="86" fillId="33" borderId="58" xfId="0" applyFont="1" applyFill="1" applyBorder="1" applyAlignment="1">
      <alignment horizontal="left" vertical="top" wrapText="1"/>
    </xf>
    <xf numFmtId="0" fontId="86" fillId="33" borderId="59" xfId="0" applyFont="1" applyFill="1" applyBorder="1" applyAlignment="1">
      <alignment horizontal="left" vertical="top" wrapText="1"/>
    </xf>
    <xf numFmtId="0" fontId="86" fillId="33" borderId="60" xfId="0" applyFont="1" applyFill="1" applyBorder="1" applyAlignment="1">
      <alignment horizontal="left" vertical="top" wrapText="1"/>
    </xf>
    <xf numFmtId="0" fontId="86" fillId="33" borderId="54" xfId="0" applyFont="1" applyFill="1" applyBorder="1" applyAlignment="1">
      <alignment horizontal="left" vertical="top" wrapText="1"/>
    </xf>
    <xf numFmtId="0" fontId="86" fillId="33" borderId="26" xfId="0" applyFont="1" applyFill="1" applyBorder="1" applyAlignment="1">
      <alignment horizontal="left" vertical="top" wrapText="1"/>
    </xf>
    <xf numFmtId="0" fontId="86" fillId="33" borderId="55" xfId="0" applyFont="1" applyFill="1" applyBorder="1" applyAlignment="1">
      <alignment horizontal="left" vertical="top" wrapText="1"/>
    </xf>
    <xf numFmtId="0" fontId="86" fillId="33" borderId="52" xfId="0" applyFont="1" applyFill="1" applyBorder="1" applyAlignment="1">
      <alignment horizontal="left" vertical="top" wrapText="1"/>
    </xf>
    <xf numFmtId="0" fontId="86" fillId="33" borderId="36" xfId="0" applyFont="1" applyFill="1" applyBorder="1" applyAlignment="1">
      <alignment horizontal="left" vertical="top" wrapText="1"/>
    </xf>
    <xf numFmtId="0" fontId="86" fillId="33" borderId="53" xfId="0" applyFont="1" applyFill="1" applyBorder="1" applyAlignment="1">
      <alignment horizontal="left" vertical="top" wrapText="1"/>
    </xf>
    <xf numFmtId="0" fontId="86" fillId="0" borderId="54" xfId="0" applyFont="1" applyBorder="1" applyAlignment="1">
      <alignment horizontal="left" vertical="top" wrapText="1"/>
    </xf>
    <xf numFmtId="0" fontId="86" fillId="0" borderId="26" xfId="0" applyFont="1" applyBorder="1" applyAlignment="1">
      <alignment horizontal="left" vertical="top" wrapText="1"/>
    </xf>
    <xf numFmtId="0" fontId="86" fillId="0" borderId="55" xfId="0" applyFont="1" applyBorder="1" applyAlignment="1">
      <alignment horizontal="left" vertical="top" wrapText="1"/>
    </xf>
  </cellXfs>
  <cellStyles count="158">
    <cellStyle name="=C:\WINNT\SYSTEM32\COMMAND.COM 2" xfId="122"/>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Blockout" xfId="51"/>
    <cellStyle name="Blockout 2" xfId="52"/>
    <cellStyle name="Blockout 2 2" xfId="53"/>
    <cellStyle name="Blockout 3" xfId="54"/>
    <cellStyle name="Calculation" xfId="55" builtinId="22" customBuiltin="1"/>
    <cellStyle name="Calculation 2" xfId="56"/>
    <cellStyle name="Check Cell" xfId="57" builtinId="23" customBuiltin="1"/>
    <cellStyle name="Check Cell 2" xfId="58"/>
    <cellStyle name="Comma" xfId="59" builtinId="3"/>
    <cellStyle name="Comma 10" xfId="60"/>
    <cellStyle name="Comma 10 2" xfId="61"/>
    <cellStyle name="Comma 12" xfId="132"/>
    <cellStyle name="Comma 12 2" xfId="140"/>
    <cellStyle name="Comma 13 2" xfId="142"/>
    <cellStyle name="Comma 15" xfId="146"/>
    <cellStyle name="Comma 2" xfId="62"/>
    <cellStyle name="Comma 2 2" xfId="63"/>
    <cellStyle name="Comma 2 2 2" xfId="135"/>
    <cellStyle name="Comma 2 3" xfId="130"/>
    <cellStyle name="Comma 2 5" xfId="156"/>
    <cellStyle name="Comma 3" xfId="64"/>
    <cellStyle name="Comma 3 2" xfId="124"/>
    <cellStyle name="Comma 4" xfId="121"/>
    <cellStyle name="Comma 4 2" xfId="134"/>
    <cellStyle name="Comma 5" xfId="129"/>
    <cellStyle name="Comma 5 2" xfId="149"/>
    <cellStyle name="Comma 6" xfId="137"/>
    <cellStyle name="Comma 6 2" xfId="118"/>
    <cellStyle name="Comma 6 2 2 2 2" xfId="138"/>
    <cellStyle name="Comma 6 5" xfId="139"/>
    <cellStyle name="Comma 7" xfId="154"/>
    <cellStyle name="Currency 2" xfId="125"/>
    <cellStyle name="Currency 2 2" xfId="145"/>
    <cellStyle name="Explanatory Text" xfId="65" builtinId="53" customBuiltin="1"/>
    <cellStyle name="Good" xfId="66" builtinId="26" customBuiltin="1"/>
    <cellStyle name="Good 2" xfId="67"/>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48"/>
    <cellStyle name="Hyperlink 2 2 2" xfId="152"/>
    <cellStyle name="Input" xfId="73" builtinId="20" customBuiltin="1"/>
    <cellStyle name="Input 2" xfId="74"/>
    <cellStyle name="Input1" xfId="75"/>
    <cellStyle name="Input1 2" xfId="76"/>
    <cellStyle name="Input1 2 2" xfId="77"/>
    <cellStyle name="Input1 3" xfId="78"/>
    <cellStyle name="Input2" xfId="79"/>
    <cellStyle name="Input2 2" xfId="80"/>
    <cellStyle name="Input3" xfId="81"/>
    <cellStyle name="Input3 2" xfId="82"/>
    <cellStyle name="Input3 2 2" xfId="83"/>
    <cellStyle name="Input3 3" xfId="84"/>
    <cellStyle name="Linked Cell" xfId="85" builtinId="24" customBuiltin="1"/>
    <cellStyle name="Neutral" xfId="86" builtinId="28" customBuiltin="1"/>
    <cellStyle name="Neutral 2" xfId="87"/>
    <cellStyle name="Normal" xfId="0" builtinId="0"/>
    <cellStyle name="Normal 10 2 3" xfId="128"/>
    <cellStyle name="Normal 15" xfId="150"/>
    <cellStyle name="Normal 2" xfId="88"/>
    <cellStyle name="Normal 2 2" xfId="89"/>
    <cellStyle name="Normal 3" xfId="90"/>
    <cellStyle name="Normal 3 2" xfId="91"/>
    <cellStyle name="Normal 3 3" xfId="144"/>
    <cellStyle name="Normal 4" xfId="92"/>
    <cellStyle name="Normal 4 2" xfId="120"/>
    <cellStyle name="Normal 4 3" xfId="157"/>
    <cellStyle name="Normal 42" xfId="147"/>
    <cellStyle name="Normal 5" xfId="123"/>
    <cellStyle name="Normal 6" xfId="127"/>
    <cellStyle name="Normal 7" xfId="143"/>
    <cellStyle name="Normal 8" xfId="153"/>
    <cellStyle name="Normal 9" xfId="151"/>
    <cellStyle name="Normal_2010 06 02 - Urgent RIN for Vic DNSPs revised proposals" xfId="93"/>
    <cellStyle name="Normal_2010 06 22 - AA - Scheme Templates for data collection" xfId="94"/>
    <cellStyle name="Normal_2010 06 22 - IE - Scheme Template for data collection" xfId="95"/>
    <cellStyle name="Normal_Book1" xfId="96"/>
    <cellStyle name="Normal_D11 2371025  Financial information - 2012 Draft RIN - Ausgrid" xfId="97"/>
    <cellStyle name="Normal_D11 2371025  Financial information - 2012 Draft RIN - Ausgrid 2" xfId="98"/>
    <cellStyle name="Normal_D12 1569  Opex, DMIS, EBSS - 2012 draft RIN - Ausgrid" xfId="99"/>
    <cellStyle name="Normal_D12 16703  Overheads, Avoided Cost, ACS, Demand and Revenue - 2012 draft RIN - Ausgrid" xfId="100"/>
    <cellStyle name="Normal_D12 16703  Overheads, Avoided Cost, ACS, Demand and Revenue - 2012 draft RIN - Ausgrid 2" xfId="101"/>
    <cellStyle name="Normal_Sheet1" xfId="102"/>
    <cellStyle name="Note" xfId="103" builtinId="10" customBuiltin="1"/>
    <cellStyle name="Note 2" xfId="104"/>
    <cellStyle name="Output" xfId="105" builtinId="21" customBuiltin="1"/>
    <cellStyle name="Output 2" xfId="106"/>
    <cellStyle name="Percent" xfId="107" builtinId="5"/>
    <cellStyle name="Percent 2" xfId="119"/>
    <cellStyle name="Percent 2 2" xfId="131"/>
    <cellStyle name="Percent 2 2 2" xfId="136"/>
    <cellStyle name="Percent 3" xfId="126"/>
    <cellStyle name="Percent 4" xfId="133"/>
    <cellStyle name="Percent 5" xfId="141"/>
    <cellStyle name="Percent 6" xfId="155"/>
    <cellStyle name="Style 1" xfId="108"/>
    <cellStyle name="Style 1 2" xfId="109"/>
    <cellStyle name="Style 1 2 2" xfId="110"/>
    <cellStyle name="Style 1 3" xfId="111"/>
    <cellStyle name="Table Heading" xfId="112"/>
    <cellStyle name="Table Text With Lines" xfId="113"/>
    <cellStyle name="Table Total Row" xfId="114"/>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2" defaultTableStyle="TableStyleMedium2" defaultPivotStyle="PivotStyleLight16">
    <tableStyle name="ERA Table Grid" pivot="0" count="2">
      <tableStyleElement type="wholeTable" dxfId="27"/>
      <tableStyleElement type="headerRow" dxfId="26"/>
    </tableStyle>
    <tableStyle name="Invisible" pivot="0" table="0" count="0"/>
  </tableStyles>
  <colors>
    <mruColors>
      <color rgb="FF15656D"/>
      <color rgb="FFFFFFCC"/>
      <color rgb="FFCCFFCC"/>
      <color rgb="FF99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183832</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797719"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164203</xdr:colOff>
      <xdr:row>68</xdr:row>
      <xdr:rowOff>131400</xdr:rowOff>
    </xdr:to>
    <xdr:pic>
      <xdr:nvPicPr>
        <xdr:cNvPr id="2" name="Picture 1">
          <a:extLst>
            <a:ext uri="{FF2B5EF4-FFF2-40B4-BE49-F238E27FC236}">
              <a16:creationId xmlns:a16="http://schemas.microsoft.com/office/drawing/2014/main" id="{73DEB067-20A5-A665-D375-9CB281D2F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212828"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361950</xdr:colOff>
      <xdr:row>0</xdr:row>
      <xdr:rowOff>0</xdr:rowOff>
    </xdr:from>
    <xdr:to>
      <xdr:col>26</xdr:col>
      <xdr:colOff>492391</xdr:colOff>
      <xdr:row>68</xdr:row>
      <xdr:rowOff>131400</xdr:rowOff>
    </xdr:to>
    <xdr:pic>
      <xdr:nvPicPr>
        <xdr:cNvPr id="3" name="Picture 2">
          <a:extLst>
            <a:ext uri="{FF2B5EF4-FFF2-40B4-BE49-F238E27FC236}">
              <a16:creationId xmlns:a16="http://schemas.microsoft.com/office/drawing/2014/main" id="{8D0057CA-4E00-E621-1005-CF39C3C5A8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10575" y="0"/>
          <a:ext cx="8179066"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533400</xdr:colOff>
      <xdr:row>0</xdr:row>
      <xdr:rowOff>0</xdr:rowOff>
    </xdr:from>
    <xdr:to>
      <xdr:col>40</xdr:col>
      <xdr:colOff>40168</xdr:colOff>
      <xdr:row>68</xdr:row>
      <xdr:rowOff>131400</xdr:rowOff>
    </xdr:to>
    <xdr:pic>
      <xdr:nvPicPr>
        <xdr:cNvPr id="4" name="Picture 3">
          <a:extLst>
            <a:ext uri="{FF2B5EF4-FFF2-40B4-BE49-F238E27FC236}">
              <a16:creationId xmlns:a16="http://schemas.microsoft.com/office/drawing/2014/main" id="{86C2C008-A073-75CF-FE6B-85F504995BB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630650" y="0"/>
          <a:ext cx="8174518"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313357</xdr:colOff>
      <xdr:row>68</xdr:row>
      <xdr:rowOff>131400</xdr:rowOff>
    </xdr:to>
    <xdr:pic>
      <xdr:nvPicPr>
        <xdr:cNvPr id="2" name="Picture 1">
          <a:extLst>
            <a:ext uri="{FF2B5EF4-FFF2-40B4-BE49-F238E27FC236}">
              <a16:creationId xmlns:a16="http://schemas.microsoft.com/office/drawing/2014/main" id="{08FB339B-83D4-10EB-86DA-C07EFC073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981107"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504825</xdr:colOff>
      <xdr:row>0</xdr:row>
      <xdr:rowOff>0</xdr:rowOff>
    </xdr:from>
    <xdr:to>
      <xdr:col>29</xdr:col>
      <xdr:colOff>154992</xdr:colOff>
      <xdr:row>68</xdr:row>
      <xdr:rowOff>131400</xdr:rowOff>
    </xdr:to>
    <xdr:pic>
      <xdr:nvPicPr>
        <xdr:cNvPr id="3" name="Picture 2">
          <a:extLst>
            <a:ext uri="{FF2B5EF4-FFF2-40B4-BE49-F238E27FC236}">
              <a16:creationId xmlns:a16="http://schemas.microsoft.com/office/drawing/2014/main" id="{8C1CC9F8-C36A-62D0-9580-A011446AB5F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72575" y="0"/>
          <a:ext cx="8937042"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313357</xdr:colOff>
      <xdr:row>68</xdr:row>
      <xdr:rowOff>131400</xdr:rowOff>
    </xdr:to>
    <xdr:pic>
      <xdr:nvPicPr>
        <xdr:cNvPr id="2" name="Picture 1">
          <a:extLst>
            <a:ext uri="{FF2B5EF4-FFF2-40B4-BE49-F238E27FC236}">
              <a16:creationId xmlns:a16="http://schemas.microsoft.com/office/drawing/2014/main" id="{D0E2BCD8-C839-C6C2-38FB-0EDCC72A9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981107"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342900</xdr:colOff>
      <xdr:row>0</xdr:row>
      <xdr:rowOff>0</xdr:rowOff>
    </xdr:from>
    <xdr:to>
      <xdr:col>28</xdr:col>
      <xdr:colOff>612033</xdr:colOff>
      <xdr:row>68</xdr:row>
      <xdr:rowOff>131400</xdr:rowOff>
    </xdr:to>
    <xdr:pic>
      <xdr:nvPicPr>
        <xdr:cNvPr id="3" name="Picture 2">
          <a:extLst>
            <a:ext uri="{FF2B5EF4-FFF2-40B4-BE49-F238E27FC236}">
              <a16:creationId xmlns:a16="http://schemas.microsoft.com/office/drawing/2014/main" id="{2BA5D7BE-7F5C-AE18-9058-5DD64B2F89B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10650" y="0"/>
          <a:ext cx="8936883"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1E9512B3-510E-4E88-AF6C-91AF06CA0CDB}"/>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id="1" name="Table1" displayName="Table1" ref="A2:G95" totalsRowShown="0" headerRowDxfId="25" dataDxfId="24">
  <autoFilter ref="A2:G95"/>
  <tableColumns count="7">
    <tableColumn id="1" name="Date" dataDxfId="23"/>
    <tableColumn id="2" name="ERA amendment#" dataDxfId="22"/>
    <tableColumn id="3" name="Worksheet" dataDxfId="21"/>
    <tableColumn id="4" name="Table" dataDxfId="20"/>
    <tableColumn id="5" name="Cell" dataDxfId="19"/>
    <tableColumn id="6" name="Change" dataDxfId="18"/>
    <tableColumn id="7" name="Reason" dataDxfId="17"/>
  </tableColumns>
  <tableStyleInfo name="TableStyleLight9" showFirstColumn="0" showLastColumn="0" showRowStripes="1" showColumnStripes="0"/>
</table>
</file>

<file path=xl/tables/table2.xml><?xml version="1.0" encoding="utf-8"?>
<table xmlns="http://schemas.openxmlformats.org/spreadsheetml/2006/main" id="2" name="Table13" displayName="Table13" ref="A2:G22" totalsRowShown="0" headerRowDxfId="16" dataDxfId="15" totalsRowDxfId="14" totalsRowCellStyle="Normal 4">
  <autoFilter ref="A2:G22"/>
  <tableColumns count="7">
    <tableColumn id="1" name="Date" dataDxfId="13" totalsRowDxfId="12" dataCellStyle="Normal 4"/>
    <tableColumn id="2" name="APA amendment#" dataDxfId="11" totalsRowDxfId="10" dataCellStyle="Normal 4"/>
    <tableColumn id="3" name="Worksheet" dataDxfId="9" totalsRowDxfId="8"/>
    <tableColumn id="4" name="Table" dataDxfId="7" totalsRowDxfId="6"/>
    <tableColumn id="5" name="Cell" dataDxfId="5" totalsRowDxfId="4"/>
    <tableColumn id="6" name="Change" dataDxfId="3" totalsRowDxfId="2"/>
    <tableColumn id="7"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5"/>
  <sheetViews>
    <sheetView tabSelected="1" zoomScale="80" zoomScaleNormal="80" workbookViewId="0"/>
  </sheetViews>
  <sheetFormatPr defaultColWidth="9.28515625" defaultRowHeight="12.75" x14ac:dyDescent="0.2"/>
  <cols>
    <col min="1" max="1" width="26.5703125" style="2" customWidth="1"/>
    <col min="2" max="2" width="23.5703125" style="2" customWidth="1"/>
    <col min="3" max="3" width="13.7109375" style="2" customWidth="1"/>
    <col min="4" max="4" width="26.28515625" style="2" customWidth="1"/>
    <col min="5" max="5" width="13.7109375" style="2" customWidth="1"/>
    <col min="6" max="8" width="11.28515625" style="2" customWidth="1"/>
    <col min="9" max="11" width="12.7109375" style="2" customWidth="1"/>
    <col min="12" max="16384" width="9.28515625" style="2"/>
  </cols>
  <sheetData>
    <row r="1" spans="1:10" ht="20.25" x14ac:dyDescent="0.3">
      <c r="A1" s="1" t="s">
        <v>27</v>
      </c>
    </row>
    <row r="2" spans="1:10" ht="20.25" x14ac:dyDescent="0.3">
      <c r="A2" s="1" t="s">
        <v>159</v>
      </c>
    </row>
    <row r="4" spans="1:10" x14ac:dyDescent="0.2">
      <c r="A4" s="3" t="s">
        <v>28</v>
      </c>
    </row>
    <row r="5" spans="1:10" ht="13.5" thickBot="1" x14ac:dyDescent="0.25"/>
    <row r="6" spans="1:10" ht="15.75" x14ac:dyDescent="0.25">
      <c r="A6" s="441" t="s">
        <v>3</v>
      </c>
      <c r="B6" s="442"/>
      <c r="C6" s="442"/>
      <c r="D6" s="442"/>
      <c r="E6" s="442"/>
      <c r="F6" s="442"/>
      <c r="G6" s="442"/>
      <c r="H6" s="442"/>
      <c r="I6" s="443"/>
    </row>
    <row r="7" spans="1:10" x14ac:dyDescent="0.2">
      <c r="A7" s="161" t="s">
        <v>321</v>
      </c>
      <c r="B7" s="159"/>
      <c r="C7" s="159"/>
      <c r="D7" s="159"/>
      <c r="E7" s="159"/>
      <c r="F7" s="159"/>
      <c r="G7" s="159"/>
      <c r="H7" s="159"/>
      <c r="I7" s="160"/>
    </row>
    <row r="8" spans="1:10" x14ac:dyDescent="0.2">
      <c r="A8" s="158" t="s">
        <v>4</v>
      </c>
      <c r="B8" s="154"/>
      <c r="C8" s="154"/>
      <c r="D8" s="154"/>
      <c r="E8" s="154"/>
      <c r="F8" s="154"/>
      <c r="G8" s="154"/>
      <c r="H8" s="154"/>
      <c r="I8" s="155"/>
    </row>
    <row r="9" spans="1:10" ht="13.5" thickBot="1" x14ac:dyDescent="0.25">
      <c r="A9" s="162" t="s">
        <v>5</v>
      </c>
      <c r="B9" s="156"/>
      <c r="C9" s="156"/>
      <c r="D9" s="156"/>
      <c r="E9" s="156"/>
      <c r="F9" s="156"/>
      <c r="G9" s="156"/>
      <c r="H9" s="156"/>
      <c r="I9" s="157"/>
    </row>
    <row r="10" spans="1:10" x14ac:dyDescent="0.2">
      <c r="A10" s="461"/>
      <c r="B10" s="462"/>
      <c r="C10" s="462"/>
      <c r="D10" s="462"/>
      <c r="E10" s="462"/>
      <c r="F10" s="462"/>
      <c r="G10" s="462"/>
      <c r="H10" s="462"/>
      <c r="I10" s="462"/>
    </row>
    <row r="11" spans="1:10" x14ac:dyDescent="0.2">
      <c r="A11" s="4" t="s">
        <v>6</v>
      </c>
      <c r="B11" s="5"/>
      <c r="C11" s="5"/>
      <c r="D11" s="6"/>
      <c r="E11" s="6"/>
      <c r="F11" s="6"/>
      <c r="G11" s="6"/>
    </row>
    <row r="12" spans="1:10" x14ac:dyDescent="0.2">
      <c r="A12" s="7" t="s">
        <v>7</v>
      </c>
    </row>
    <row r="14" spans="1:10" x14ac:dyDescent="0.2">
      <c r="J14" s="8"/>
    </row>
    <row r="15" spans="1:10" ht="18" x14ac:dyDescent="0.25">
      <c r="A15" s="164" t="s">
        <v>215</v>
      </c>
      <c r="B15" s="151"/>
      <c r="C15" s="463" t="s">
        <v>609</v>
      </c>
      <c r="D15" s="464"/>
      <c r="E15" s="464"/>
    </row>
    <row r="16" spans="1:10" ht="18" x14ac:dyDescent="0.25">
      <c r="A16" s="165"/>
      <c r="B16" s="152"/>
    </row>
    <row r="17" spans="1:11" ht="18" x14ac:dyDescent="0.25">
      <c r="A17" s="164" t="s">
        <v>29</v>
      </c>
      <c r="B17" s="151"/>
      <c r="C17" s="463" t="s">
        <v>610</v>
      </c>
      <c r="D17" s="464"/>
      <c r="E17" s="464"/>
    </row>
    <row r="18" spans="1:11" ht="18" x14ac:dyDescent="0.25">
      <c r="A18" s="165"/>
      <c r="B18" s="152"/>
      <c r="C18" s="465"/>
      <c r="D18" s="466"/>
      <c r="E18" s="466"/>
    </row>
    <row r="19" spans="1:11" ht="18" x14ac:dyDescent="0.25">
      <c r="A19" s="164" t="s">
        <v>216</v>
      </c>
      <c r="B19" s="151"/>
      <c r="C19" s="444" t="s">
        <v>591</v>
      </c>
      <c r="D19" s="445"/>
      <c r="E19" s="446"/>
      <c r="H19" s="51"/>
    </row>
    <row r="20" spans="1:11" x14ac:dyDescent="0.2">
      <c r="A20" s="166"/>
      <c r="B20" s="153"/>
    </row>
    <row r="21" spans="1:11" ht="18" x14ac:dyDescent="0.25">
      <c r="A21" s="164" t="s">
        <v>160</v>
      </c>
      <c r="B21" s="151"/>
      <c r="C21" s="447">
        <v>45108</v>
      </c>
      <c r="D21" s="448"/>
      <c r="E21" s="449"/>
    </row>
    <row r="22" spans="1:11" x14ac:dyDescent="0.2">
      <c r="A22" s="166"/>
      <c r="B22" s="153"/>
    </row>
    <row r="23" spans="1:11" ht="18" x14ac:dyDescent="0.25">
      <c r="A23" s="164" t="s">
        <v>161</v>
      </c>
      <c r="B23" s="151"/>
      <c r="C23" s="447">
        <v>45473</v>
      </c>
      <c r="D23" s="448"/>
      <c r="E23" s="449"/>
    </row>
    <row r="25" spans="1:11" ht="18" x14ac:dyDescent="0.25">
      <c r="A25" s="164" t="s">
        <v>420</v>
      </c>
      <c r="B25" s="151"/>
      <c r="C25" s="447">
        <v>45596</v>
      </c>
      <c r="D25" s="448"/>
      <c r="E25" s="449"/>
    </row>
    <row r="26" spans="1:11" ht="13.5" customHeight="1" x14ac:dyDescent="0.25">
      <c r="A26" s="299"/>
      <c r="B26" s="300"/>
      <c r="C26" s="192"/>
      <c r="D26" s="192"/>
      <c r="E26" s="192"/>
    </row>
    <row r="27" spans="1:11" ht="18" x14ac:dyDescent="0.25">
      <c r="A27" s="164" t="s">
        <v>421</v>
      </c>
      <c r="B27" s="151"/>
      <c r="C27" s="447">
        <v>45473</v>
      </c>
      <c r="D27" s="448"/>
      <c r="E27" s="449"/>
    </row>
    <row r="28" spans="1:11" ht="18" x14ac:dyDescent="0.25">
      <c r="A28" s="301"/>
      <c r="B28" s="301"/>
    </row>
    <row r="29" spans="1:11" ht="58.5" customHeight="1" x14ac:dyDescent="0.2">
      <c r="A29" s="450" t="s">
        <v>422</v>
      </c>
      <c r="B29" s="451"/>
      <c r="C29" s="452" t="s">
        <v>499</v>
      </c>
      <c r="D29" s="453"/>
      <c r="E29" s="454"/>
      <c r="F29" s="455" t="s">
        <v>423</v>
      </c>
      <c r="G29" s="456"/>
      <c r="H29" s="457"/>
      <c r="I29" s="458"/>
      <c r="J29" s="459"/>
      <c r="K29" s="460"/>
    </row>
    <row r="31" spans="1:11" ht="13.5" thickBot="1" x14ac:dyDescent="0.25"/>
    <row r="32" spans="1:11" x14ac:dyDescent="0.2">
      <c r="A32" s="147"/>
      <c r="B32" s="61"/>
      <c r="C32" s="61"/>
      <c r="D32" s="61"/>
      <c r="E32" s="65"/>
      <c r="F32" s="65"/>
      <c r="G32" s="65"/>
      <c r="H32" s="66"/>
    </row>
    <row r="33" spans="1:8" ht="15.75" x14ac:dyDescent="0.25">
      <c r="A33" s="163" t="s">
        <v>8</v>
      </c>
      <c r="B33" s="468" t="s">
        <v>9</v>
      </c>
      <c r="C33" s="469"/>
      <c r="D33" s="470" t="s">
        <v>557</v>
      </c>
      <c r="E33" s="471"/>
      <c r="F33" s="471"/>
      <c r="G33" s="472"/>
      <c r="H33" s="67"/>
    </row>
    <row r="34" spans="1:8" x14ac:dyDescent="0.2">
      <c r="A34" s="148"/>
      <c r="B34" s="468" t="s">
        <v>10</v>
      </c>
      <c r="C34" s="469"/>
      <c r="D34" s="470" t="s">
        <v>558</v>
      </c>
      <c r="E34" s="471"/>
      <c r="F34" s="471"/>
      <c r="G34" s="472"/>
      <c r="H34" s="67"/>
    </row>
    <row r="35" spans="1:8" x14ac:dyDescent="0.2">
      <c r="A35" s="148"/>
      <c r="B35" s="62"/>
      <c r="C35" s="63" t="s">
        <v>11</v>
      </c>
      <c r="D35" s="99" t="s">
        <v>561</v>
      </c>
      <c r="E35" s="63" t="s">
        <v>12</v>
      </c>
      <c r="F35" s="99">
        <v>2000</v>
      </c>
      <c r="G35" s="62"/>
      <c r="H35" s="68"/>
    </row>
    <row r="36" spans="1:8" x14ac:dyDescent="0.2">
      <c r="A36" s="148"/>
      <c r="B36" s="62"/>
      <c r="C36" s="62"/>
      <c r="D36" s="62"/>
      <c r="E36" s="72"/>
      <c r="F36" s="62"/>
      <c r="G36" s="62"/>
      <c r="H36" s="69"/>
    </row>
    <row r="37" spans="1:8" ht="15.75" x14ac:dyDescent="0.25">
      <c r="A37" s="163" t="s">
        <v>13</v>
      </c>
      <c r="B37" s="468" t="s">
        <v>9</v>
      </c>
      <c r="C37" s="469"/>
      <c r="D37" s="467" t="s">
        <v>559</v>
      </c>
      <c r="E37" s="467"/>
      <c r="F37" s="467"/>
      <c r="G37" s="467"/>
      <c r="H37" s="70"/>
    </row>
    <row r="38" spans="1:8" x14ac:dyDescent="0.2">
      <c r="A38" s="148"/>
      <c r="B38" s="468" t="s">
        <v>10</v>
      </c>
      <c r="C38" s="469"/>
      <c r="D38" s="467" t="s">
        <v>560</v>
      </c>
      <c r="E38" s="467"/>
      <c r="F38" s="467"/>
      <c r="G38" s="467"/>
      <c r="H38" s="70"/>
    </row>
    <row r="39" spans="1:8" x14ac:dyDescent="0.2">
      <c r="A39" s="149"/>
      <c r="B39" s="62"/>
      <c r="C39" s="63" t="s">
        <v>11</v>
      </c>
      <c r="D39" s="99" t="s">
        <v>561</v>
      </c>
      <c r="E39" s="63" t="s">
        <v>12</v>
      </c>
      <c r="F39" s="99">
        <v>1225</v>
      </c>
      <c r="G39" s="62"/>
      <c r="H39" s="68"/>
    </row>
    <row r="40" spans="1:8" ht="13.5" thickBot="1" x14ac:dyDescent="0.25">
      <c r="A40" s="150"/>
      <c r="B40" s="64"/>
      <c r="C40" s="64"/>
      <c r="D40" s="64"/>
      <c r="E40" s="73"/>
      <c r="F40" s="73"/>
      <c r="G40" s="64"/>
      <c r="H40" s="71"/>
    </row>
    <row r="41" spans="1:8" x14ac:dyDescent="0.2">
      <c r="A41" s="147"/>
      <c r="B41" s="61"/>
      <c r="C41" s="61"/>
      <c r="D41" s="61"/>
      <c r="E41" s="65"/>
      <c r="F41" s="65"/>
      <c r="G41" s="62"/>
      <c r="H41" s="66"/>
    </row>
    <row r="42" spans="1:8" x14ac:dyDescent="0.2">
      <c r="A42" s="149" t="s">
        <v>14</v>
      </c>
      <c r="B42" s="470" t="s">
        <v>717</v>
      </c>
      <c r="C42" s="471"/>
      <c r="D42" s="474"/>
      <c r="E42" s="474"/>
      <c r="F42" s="475"/>
      <c r="G42" s="62"/>
      <c r="H42" s="69"/>
    </row>
    <row r="43" spans="1:8" x14ac:dyDescent="0.2">
      <c r="A43" s="149" t="s">
        <v>15</v>
      </c>
      <c r="B43" s="476" t="s">
        <v>718</v>
      </c>
      <c r="C43" s="471"/>
      <c r="D43" s="471"/>
      <c r="E43" s="471"/>
      <c r="F43" s="472"/>
      <c r="G43" s="62"/>
      <c r="H43" s="69"/>
    </row>
    <row r="44" spans="1:8" x14ac:dyDescent="0.2">
      <c r="A44" s="149" t="s">
        <v>16</v>
      </c>
      <c r="B44" s="473" t="s">
        <v>562</v>
      </c>
      <c r="C44" s="471"/>
      <c r="D44" s="471"/>
      <c r="E44" s="471"/>
      <c r="F44" s="472"/>
      <c r="G44" s="62"/>
      <c r="H44" s="69"/>
    </row>
    <row r="45" spans="1:8" ht="13.5" thickBot="1" x14ac:dyDescent="0.25">
      <c r="A45" s="150"/>
      <c r="B45" s="64"/>
      <c r="C45" s="64"/>
      <c r="D45" s="64"/>
      <c r="E45" s="73"/>
      <c r="F45" s="73"/>
      <c r="G45" s="64"/>
      <c r="H45" s="71"/>
    </row>
  </sheetData>
  <mergeCells count="25">
    <mergeCell ref="B44:F44"/>
    <mergeCell ref="B38:C38"/>
    <mergeCell ref="D38:G38"/>
    <mergeCell ref="B42:F42"/>
    <mergeCell ref="B43:F43"/>
    <mergeCell ref="D37:G37"/>
    <mergeCell ref="B37:C37"/>
    <mergeCell ref="B33:C33"/>
    <mergeCell ref="D33:G33"/>
    <mergeCell ref="B34:C34"/>
    <mergeCell ref="D34:G34"/>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s>
  <phoneticPr fontId="12" type="noConversion"/>
  <dataValidations count="1">
    <dataValidation type="list" allowBlank="1" showInputMessage="1" showErrorMessage="1" sqref="C29:E29">
      <formula1>"Yes,No"</formula1>
    </dataValidation>
  </dataValidations>
  <hyperlinks>
    <hyperlink ref="B44" r:id="rId1"/>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6"/>
    <pageSetUpPr fitToPage="1"/>
  </sheetPr>
  <dimension ref="A1:S62"/>
  <sheetViews>
    <sheetView zoomScale="80" zoomScaleNormal="80" workbookViewId="0"/>
  </sheetViews>
  <sheetFormatPr defaultColWidth="9.28515625" defaultRowHeight="23.25" x14ac:dyDescent="0.35"/>
  <cols>
    <col min="1" max="1" width="6.28515625" style="9" customWidth="1"/>
    <col min="2" max="2" width="5.7109375" style="9" customWidth="1"/>
    <col min="3" max="4" width="16.7109375" style="9" customWidth="1"/>
    <col min="5" max="5" width="15" style="9" customWidth="1"/>
    <col min="6" max="6" width="5.7109375" style="9" customWidth="1"/>
    <col min="7" max="8" width="16.7109375" style="9" customWidth="1"/>
    <col min="9" max="9" width="13.28515625" style="9" customWidth="1"/>
    <col min="10" max="10" width="6" style="9" customWidth="1"/>
    <col min="11" max="11" width="3.7109375" style="9" customWidth="1"/>
    <col min="12" max="17" width="10.7109375" style="9" customWidth="1"/>
    <col min="18" max="18" width="4" style="9" customWidth="1"/>
    <col min="19" max="16384" width="9.28515625" style="9"/>
  </cols>
  <sheetData>
    <row r="1" spans="1:19" ht="23.25" customHeight="1" thickBot="1" x14ac:dyDescent="0.4">
      <c r="A1" s="9" t="s">
        <v>17</v>
      </c>
    </row>
    <row r="2" spans="1:19" ht="15" customHeight="1" x14ac:dyDescent="0.35">
      <c r="B2" s="82"/>
      <c r="C2" s="74"/>
      <c r="D2" s="74"/>
      <c r="E2" s="74"/>
      <c r="F2" s="74"/>
      <c r="G2" s="74"/>
      <c r="H2" s="74"/>
      <c r="I2" s="74"/>
      <c r="J2" s="75"/>
      <c r="K2" s="10"/>
      <c r="L2" s="10"/>
      <c r="M2" s="10"/>
      <c r="N2" s="10"/>
      <c r="O2" s="10"/>
      <c r="P2" s="10"/>
      <c r="Q2" s="10"/>
      <c r="R2" s="10"/>
      <c r="S2" s="11"/>
    </row>
    <row r="3" spans="1:19" ht="21" customHeight="1" x14ac:dyDescent="0.35">
      <c r="B3" s="83"/>
      <c r="C3" s="76"/>
      <c r="D3" s="77"/>
      <c r="E3" s="76"/>
      <c r="F3" s="77" t="s">
        <v>18</v>
      </c>
      <c r="G3" s="76"/>
      <c r="H3" s="77"/>
      <c r="I3" s="76"/>
      <c r="J3" s="78"/>
      <c r="K3" s="12"/>
      <c r="L3" s="12"/>
      <c r="M3" s="12"/>
      <c r="N3" s="12"/>
      <c r="O3" s="12"/>
      <c r="P3" s="12"/>
      <c r="Q3" s="12"/>
      <c r="R3" s="13"/>
      <c r="S3" s="11"/>
    </row>
    <row r="4" spans="1:19" ht="15" customHeight="1" thickBot="1" x14ac:dyDescent="0.4">
      <c r="B4" s="83"/>
      <c r="C4" s="79"/>
      <c r="D4" s="80"/>
      <c r="E4" s="79"/>
      <c r="F4" s="79"/>
      <c r="G4" s="79"/>
      <c r="H4" s="81"/>
      <c r="I4" s="79"/>
      <c r="J4" s="78"/>
      <c r="K4" s="14"/>
      <c r="L4" s="14"/>
      <c r="M4" s="14"/>
      <c r="N4" s="14"/>
      <c r="O4" s="14"/>
      <c r="P4" s="14"/>
      <c r="Q4" s="14"/>
      <c r="R4" s="10"/>
      <c r="S4" s="11"/>
    </row>
    <row r="5" spans="1:19" s="15" customFormat="1" ht="19.899999999999999" customHeight="1" x14ac:dyDescent="0.2">
      <c r="B5" s="84"/>
      <c r="C5" s="85"/>
      <c r="D5" s="85"/>
      <c r="E5" s="85"/>
      <c r="F5" s="85"/>
      <c r="G5" s="85"/>
      <c r="H5" s="85"/>
      <c r="I5" s="85"/>
      <c r="J5" s="86"/>
      <c r="K5" s="16"/>
      <c r="L5" s="14"/>
      <c r="M5" s="14"/>
      <c r="N5" s="14"/>
      <c r="O5" s="14"/>
      <c r="P5" s="14"/>
      <c r="Q5" s="14"/>
      <c r="R5" s="12"/>
      <c r="S5" s="17"/>
    </row>
    <row r="6" spans="1:19" s="49" customFormat="1" ht="15" customHeight="1" x14ac:dyDescent="0.2">
      <c r="B6" s="87"/>
      <c r="C6" s="88"/>
      <c r="D6" s="88"/>
      <c r="E6" s="88"/>
      <c r="F6" s="88"/>
      <c r="G6" s="88"/>
      <c r="H6" s="88"/>
      <c r="I6" s="88"/>
      <c r="J6" s="89"/>
      <c r="K6" s="16"/>
      <c r="L6" s="14"/>
      <c r="M6" s="14"/>
      <c r="N6" s="14"/>
      <c r="O6" s="14"/>
      <c r="P6" s="14"/>
      <c r="Q6" s="14"/>
      <c r="R6" s="12"/>
      <c r="S6" s="14"/>
    </row>
    <row r="7" spans="1:19" s="49" customFormat="1" ht="15" customHeight="1" x14ac:dyDescent="0.2">
      <c r="B7" s="87"/>
      <c r="C7" s="88"/>
      <c r="D7" s="88"/>
      <c r="E7" s="88"/>
      <c r="F7" s="88"/>
      <c r="G7" s="88"/>
      <c r="H7" s="88"/>
      <c r="I7" s="88"/>
      <c r="J7" s="89"/>
      <c r="K7" s="16"/>
      <c r="L7" s="14"/>
      <c r="M7" s="14"/>
      <c r="N7" s="14"/>
      <c r="O7" s="14"/>
      <c r="P7" s="14"/>
      <c r="Q7" s="14"/>
      <c r="R7" s="12"/>
      <c r="S7" s="14"/>
    </row>
    <row r="8" spans="1:19" s="49" customFormat="1" ht="15" customHeight="1" x14ac:dyDescent="0.2">
      <c r="B8" s="87"/>
      <c r="C8" s="88"/>
      <c r="D8" s="88"/>
      <c r="E8" s="88"/>
      <c r="F8" s="88"/>
      <c r="G8" s="88"/>
      <c r="H8" s="88"/>
      <c r="I8" s="88"/>
      <c r="J8" s="89"/>
      <c r="K8" s="16"/>
      <c r="L8" s="14"/>
      <c r="M8" s="14"/>
      <c r="N8" s="14"/>
      <c r="O8" s="14"/>
      <c r="P8" s="14"/>
      <c r="Q8" s="14"/>
      <c r="R8" s="12"/>
      <c r="S8" s="14"/>
    </row>
    <row r="9" spans="1:19" s="49" customFormat="1" ht="15" customHeight="1" x14ac:dyDescent="0.2">
      <c r="B9" s="87"/>
      <c r="C9" s="88"/>
      <c r="D9" s="88"/>
      <c r="E9" s="88"/>
      <c r="F9" s="88"/>
      <c r="G9" s="88"/>
      <c r="H9" s="88"/>
      <c r="I9" s="88"/>
      <c r="J9" s="89"/>
      <c r="K9" s="16"/>
      <c r="L9" s="14"/>
      <c r="M9" s="14"/>
      <c r="N9" s="14"/>
      <c r="O9" s="14"/>
      <c r="P9" s="14"/>
      <c r="Q9" s="14"/>
      <c r="R9" s="12"/>
      <c r="S9" s="14"/>
    </row>
    <row r="10" spans="1:19" s="49" customFormat="1" ht="15" customHeight="1" x14ac:dyDescent="0.2">
      <c r="B10" s="87"/>
      <c r="C10" s="88"/>
      <c r="D10" s="88"/>
      <c r="E10" s="88"/>
      <c r="F10" s="88"/>
      <c r="G10" s="88"/>
      <c r="H10" s="88"/>
      <c r="I10" s="88"/>
      <c r="J10" s="89"/>
      <c r="K10" s="16"/>
      <c r="L10" s="14"/>
      <c r="M10" s="14"/>
      <c r="N10" s="14"/>
      <c r="O10" s="14"/>
      <c r="P10" s="14"/>
      <c r="Q10" s="14"/>
      <c r="R10" s="12"/>
      <c r="S10" s="14"/>
    </row>
    <row r="11" spans="1:19" s="49" customFormat="1" ht="15" customHeight="1" x14ac:dyDescent="0.2">
      <c r="B11" s="87"/>
      <c r="C11" s="88"/>
      <c r="D11" s="88"/>
      <c r="E11" s="88"/>
      <c r="F11" s="88"/>
      <c r="G11" s="88"/>
      <c r="H11" s="88"/>
      <c r="I11" s="88"/>
      <c r="J11" s="89"/>
      <c r="K11" s="16"/>
      <c r="L11" s="14"/>
      <c r="M11" s="14"/>
      <c r="N11" s="14"/>
      <c r="O11" s="14"/>
      <c r="P11" s="14"/>
      <c r="Q11" s="14"/>
      <c r="R11" s="12"/>
      <c r="S11" s="14"/>
    </row>
    <row r="12" spans="1:19" s="49" customFormat="1" ht="15" customHeight="1" x14ac:dyDescent="0.2">
      <c r="B12" s="87"/>
      <c r="C12" s="88"/>
      <c r="D12" s="88"/>
      <c r="E12" s="88"/>
      <c r="F12" s="88"/>
      <c r="G12" s="88"/>
      <c r="H12" s="88"/>
      <c r="I12" s="88"/>
      <c r="J12" s="89"/>
      <c r="K12" s="16"/>
      <c r="L12" s="14"/>
      <c r="M12" s="14"/>
      <c r="N12" s="14"/>
      <c r="O12" s="14"/>
      <c r="P12" s="14"/>
      <c r="Q12" s="14"/>
      <c r="R12" s="12"/>
      <c r="S12" s="14"/>
    </row>
    <row r="13" spans="1:19" s="49" customFormat="1" ht="15" customHeight="1" x14ac:dyDescent="0.2">
      <c r="B13" s="87"/>
      <c r="C13" s="88"/>
      <c r="D13" s="88"/>
      <c r="E13" s="88"/>
      <c r="F13" s="88"/>
      <c r="G13" s="88"/>
      <c r="H13" s="88"/>
      <c r="I13" s="88"/>
      <c r="J13" s="89"/>
      <c r="K13" s="16"/>
      <c r="L13" s="14"/>
      <c r="M13" s="14"/>
      <c r="N13" s="14"/>
      <c r="O13" s="14"/>
      <c r="P13" s="14"/>
      <c r="Q13" s="14"/>
      <c r="R13" s="12"/>
      <c r="S13" s="14"/>
    </row>
    <row r="14" spans="1:19" s="49" customFormat="1" ht="15" customHeight="1" x14ac:dyDescent="0.2">
      <c r="B14" s="87"/>
      <c r="C14" s="88"/>
      <c r="D14" s="88"/>
      <c r="E14" s="88"/>
      <c r="F14" s="88"/>
      <c r="G14" s="88"/>
      <c r="H14" s="88"/>
      <c r="I14" s="88"/>
      <c r="J14" s="89"/>
      <c r="K14" s="16"/>
      <c r="L14" s="14"/>
      <c r="M14" s="14"/>
      <c r="N14" s="14"/>
      <c r="O14" s="14"/>
      <c r="P14" s="14"/>
      <c r="Q14" s="14"/>
      <c r="R14" s="12"/>
      <c r="S14" s="14"/>
    </row>
    <row r="15" spans="1:19" s="49" customFormat="1" ht="15" customHeight="1" x14ac:dyDescent="0.2">
      <c r="B15" s="87"/>
      <c r="C15" s="88"/>
      <c r="D15" s="88"/>
      <c r="E15" s="88"/>
      <c r="F15" s="88"/>
      <c r="G15" s="88"/>
      <c r="H15" s="88"/>
      <c r="I15" s="88"/>
      <c r="J15" s="89"/>
      <c r="K15" s="16"/>
      <c r="L15" s="14"/>
      <c r="M15" s="14"/>
      <c r="N15" s="14"/>
      <c r="O15" s="14"/>
      <c r="P15" s="14"/>
      <c r="Q15" s="14"/>
      <c r="R15" s="12"/>
      <c r="S15" s="14"/>
    </row>
    <row r="16" spans="1:19" s="49" customFormat="1" ht="15" customHeight="1" x14ac:dyDescent="0.2">
      <c r="B16" s="87"/>
      <c r="C16" s="88"/>
      <c r="D16" s="88"/>
      <c r="E16" s="88"/>
      <c r="F16" s="88"/>
      <c r="G16" s="88"/>
      <c r="H16" s="88"/>
      <c r="I16" s="88"/>
      <c r="J16" s="89"/>
      <c r="K16" s="16"/>
      <c r="L16" s="14"/>
      <c r="M16" s="14"/>
      <c r="N16" s="14"/>
      <c r="O16" s="14"/>
      <c r="P16" s="14"/>
      <c r="Q16" s="14"/>
      <c r="R16" s="12"/>
      <c r="S16" s="14"/>
    </row>
    <row r="17" spans="1:19" s="49" customFormat="1" ht="15" customHeight="1" x14ac:dyDescent="0.2">
      <c r="B17" s="87"/>
      <c r="C17" s="88"/>
      <c r="D17" s="88"/>
      <c r="E17" s="88"/>
      <c r="F17" s="88"/>
      <c r="G17" s="88"/>
      <c r="H17" s="88"/>
      <c r="I17" s="88"/>
      <c r="J17" s="89"/>
      <c r="K17" s="16"/>
      <c r="L17" s="14"/>
      <c r="M17" s="14"/>
      <c r="N17" s="14"/>
      <c r="O17" s="14"/>
      <c r="P17" s="14"/>
      <c r="Q17" s="14"/>
      <c r="R17" s="12"/>
      <c r="S17" s="14"/>
    </row>
    <row r="18" spans="1:19" s="49" customFormat="1" ht="15" customHeight="1" x14ac:dyDescent="0.2">
      <c r="B18" s="87"/>
      <c r="C18" s="477"/>
      <c r="D18" s="477"/>
      <c r="E18" s="477"/>
      <c r="F18" s="88"/>
      <c r="G18" s="88"/>
      <c r="H18" s="88"/>
      <c r="I18" s="88"/>
      <c r="J18" s="89"/>
      <c r="K18" s="16"/>
      <c r="L18" s="14"/>
      <c r="M18" s="14"/>
      <c r="N18" s="14"/>
      <c r="O18" s="14"/>
      <c r="P18" s="14"/>
      <c r="Q18" s="14"/>
      <c r="R18" s="12"/>
      <c r="S18" s="14"/>
    </row>
    <row r="19" spans="1:19" s="49" customFormat="1" ht="15" customHeight="1" x14ac:dyDescent="0.2">
      <c r="B19" s="87"/>
      <c r="C19" s="88"/>
      <c r="D19" s="88"/>
      <c r="E19" s="88"/>
      <c r="F19" s="88"/>
      <c r="G19" s="88"/>
      <c r="H19" s="88"/>
      <c r="I19" s="88"/>
      <c r="J19" s="89"/>
      <c r="K19" s="16"/>
      <c r="L19" s="50"/>
      <c r="M19" s="14"/>
      <c r="N19" s="14"/>
      <c r="O19" s="14"/>
      <c r="P19" s="14"/>
      <c r="Q19" s="14"/>
      <c r="R19" s="12"/>
      <c r="S19" s="14"/>
    </row>
    <row r="20" spans="1:19" s="49" customFormat="1" ht="15" customHeight="1" x14ac:dyDescent="0.2">
      <c r="B20" s="87"/>
      <c r="C20" s="88"/>
      <c r="D20" s="88"/>
      <c r="E20" s="88"/>
      <c r="F20" s="88"/>
      <c r="G20" s="88"/>
      <c r="H20" s="88"/>
      <c r="I20" s="88"/>
      <c r="J20" s="89"/>
      <c r="K20" s="16"/>
      <c r="L20" s="14"/>
      <c r="M20" s="14"/>
      <c r="N20" s="14"/>
      <c r="O20" s="14"/>
      <c r="P20" s="14"/>
      <c r="Q20" s="14"/>
      <c r="R20" s="12"/>
      <c r="S20" s="14"/>
    </row>
    <row r="21" spans="1:19" s="49" customFormat="1" ht="15" customHeight="1" x14ac:dyDescent="0.2">
      <c r="B21" s="87"/>
      <c r="C21" s="88"/>
      <c r="D21" s="88"/>
      <c r="E21" s="88"/>
      <c r="F21" s="88"/>
      <c r="G21" s="88"/>
      <c r="H21" s="88"/>
      <c r="I21" s="88"/>
      <c r="J21" s="89"/>
      <c r="K21" s="16"/>
      <c r="L21" s="14"/>
      <c r="M21" s="14"/>
      <c r="N21" s="14"/>
      <c r="O21" s="14"/>
      <c r="P21" s="14"/>
      <c r="Q21" s="14"/>
      <c r="R21" s="12"/>
      <c r="S21" s="14"/>
    </row>
    <row r="22" spans="1:19" s="49" customFormat="1" ht="15" customHeight="1" x14ac:dyDescent="0.2">
      <c r="B22" s="87"/>
      <c r="C22" s="88"/>
      <c r="D22" s="88"/>
      <c r="E22" s="88"/>
      <c r="F22" s="88"/>
      <c r="G22" s="88"/>
      <c r="H22" s="88"/>
      <c r="I22" s="88"/>
      <c r="J22" s="89"/>
      <c r="K22" s="16"/>
      <c r="L22" s="14"/>
      <c r="M22" s="14"/>
      <c r="N22" s="14"/>
      <c r="O22" s="14"/>
      <c r="P22" s="14"/>
      <c r="Q22" s="14"/>
      <c r="R22" s="12"/>
      <c r="S22" s="14"/>
    </row>
    <row r="23" spans="1:19" s="49" customFormat="1" ht="15" customHeight="1" x14ac:dyDescent="0.2">
      <c r="B23" s="87"/>
      <c r="C23" s="88"/>
      <c r="D23" s="88"/>
      <c r="E23" s="88"/>
      <c r="F23" s="88"/>
      <c r="G23" s="88"/>
      <c r="H23" s="88"/>
      <c r="I23" s="88"/>
      <c r="J23" s="89"/>
      <c r="K23" s="16"/>
      <c r="L23" s="14"/>
      <c r="M23" s="14"/>
      <c r="N23" s="14"/>
      <c r="O23" s="14"/>
      <c r="P23" s="14"/>
      <c r="Q23" s="14"/>
      <c r="R23" s="12"/>
      <c r="S23" s="14"/>
    </row>
    <row r="24" spans="1:19" s="49" customFormat="1" ht="15" customHeight="1" x14ac:dyDescent="0.2">
      <c r="B24" s="87"/>
      <c r="C24" s="88"/>
      <c r="D24" s="88"/>
      <c r="E24" s="88"/>
      <c r="F24" s="88"/>
      <c r="G24" s="88"/>
      <c r="H24" s="88"/>
      <c r="I24" s="88"/>
      <c r="J24" s="89"/>
      <c r="K24" s="16"/>
      <c r="L24" s="14"/>
      <c r="M24" s="14"/>
      <c r="N24" s="14"/>
      <c r="O24" s="14"/>
      <c r="P24" s="14"/>
      <c r="Q24" s="14"/>
      <c r="R24" s="12"/>
      <c r="S24" s="14"/>
    </row>
    <row r="25" spans="1:19" s="49" customFormat="1" ht="15.75" customHeight="1" x14ac:dyDescent="0.2">
      <c r="B25" s="87"/>
      <c r="C25" s="88"/>
      <c r="D25" s="88"/>
      <c r="E25" s="88"/>
      <c r="F25" s="88"/>
      <c r="G25" s="88"/>
      <c r="H25" s="88"/>
      <c r="I25" s="88"/>
      <c r="J25" s="89"/>
      <c r="K25" s="16"/>
      <c r="L25" s="14"/>
      <c r="M25" s="14"/>
      <c r="N25" s="14"/>
      <c r="O25" s="14"/>
      <c r="P25" s="14"/>
      <c r="Q25" s="14"/>
      <c r="R25" s="12"/>
      <c r="S25" s="14"/>
    </row>
    <row r="26" spans="1:19" s="49" customFormat="1" ht="15.75" customHeight="1" x14ac:dyDescent="0.2">
      <c r="B26" s="87"/>
      <c r="C26" s="88"/>
      <c r="D26" s="88"/>
      <c r="E26" s="88"/>
      <c r="F26" s="88"/>
      <c r="G26" s="88"/>
      <c r="H26" s="88"/>
      <c r="I26" s="88"/>
      <c r="J26" s="89"/>
      <c r="K26" s="16"/>
      <c r="L26" s="14"/>
      <c r="M26" s="14"/>
      <c r="N26" s="14"/>
      <c r="O26" s="14"/>
      <c r="P26" s="14"/>
      <c r="Q26" s="14"/>
      <c r="R26" s="12"/>
      <c r="S26" s="14"/>
    </row>
    <row r="27" spans="1:19" s="49" customFormat="1" ht="15" customHeight="1" x14ac:dyDescent="0.2">
      <c r="B27" s="87"/>
      <c r="C27" s="88"/>
      <c r="D27" s="88"/>
      <c r="E27" s="88"/>
      <c r="F27" s="88"/>
      <c r="G27" s="88"/>
      <c r="H27" s="88"/>
      <c r="I27" s="88"/>
      <c r="J27" s="89"/>
      <c r="K27" s="16"/>
      <c r="L27" s="14"/>
      <c r="M27" s="14"/>
      <c r="N27" s="14"/>
      <c r="O27" s="14"/>
      <c r="P27" s="14"/>
      <c r="Q27" s="14"/>
      <c r="R27" s="12"/>
      <c r="S27" s="14"/>
    </row>
    <row r="28" spans="1:19" s="49" customFormat="1" ht="15" customHeight="1" x14ac:dyDescent="0.2">
      <c r="B28" s="87"/>
      <c r="C28" s="88"/>
      <c r="D28" s="88"/>
      <c r="E28" s="88"/>
      <c r="F28" s="88"/>
      <c r="G28" s="88"/>
      <c r="H28" s="88"/>
      <c r="I28" s="88"/>
      <c r="J28" s="89"/>
      <c r="K28" s="16"/>
      <c r="L28" s="14"/>
      <c r="M28" s="14"/>
      <c r="N28" s="14"/>
      <c r="O28" s="14"/>
      <c r="P28" s="14"/>
      <c r="Q28" s="14"/>
      <c r="R28" s="12"/>
      <c r="S28" s="14"/>
    </row>
    <row r="29" spans="1:19" s="49" customFormat="1" ht="15" customHeight="1" x14ac:dyDescent="0.2">
      <c r="B29" s="87"/>
      <c r="C29" s="88"/>
      <c r="D29" s="88"/>
      <c r="E29" s="88"/>
      <c r="F29" s="88"/>
      <c r="G29" s="88"/>
      <c r="H29" s="88"/>
      <c r="I29" s="88"/>
      <c r="J29" s="89"/>
      <c r="K29" s="16"/>
      <c r="L29" s="14"/>
      <c r="M29" s="14"/>
      <c r="N29" s="14"/>
      <c r="O29" s="14"/>
      <c r="P29" s="14"/>
      <c r="Q29" s="14"/>
      <c r="R29" s="12"/>
      <c r="S29" s="14"/>
    </row>
    <row r="30" spans="1:19" s="49" customFormat="1" ht="15" customHeight="1" x14ac:dyDescent="0.2">
      <c r="B30" s="87"/>
      <c r="C30" s="88"/>
      <c r="D30" s="90"/>
      <c r="E30" s="88"/>
      <c r="F30" s="88"/>
      <c r="G30" s="88"/>
      <c r="H30" s="88"/>
      <c r="I30" s="88"/>
      <c r="J30" s="89"/>
      <c r="K30" s="16"/>
      <c r="L30" s="14"/>
      <c r="M30" s="14"/>
      <c r="N30" s="14"/>
      <c r="O30" s="14"/>
      <c r="P30" s="14"/>
      <c r="Q30" s="14"/>
      <c r="R30" s="12"/>
      <c r="S30" s="14"/>
    </row>
    <row r="31" spans="1:19" s="49" customFormat="1" ht="15" customHeight="1" x14ac:dyDescent="0.2">
      <c r="A31" s="14"/>
      <c r="B31" s="87"/>
      <c r="C31" s="90"/>
      <c r="D31" s="90"/>
      <c r="E31" s="88"/>
      <c r="F31" s="88"/>
      <c r="G31" s="88"/>
      <c r="H31" s="88"/>
      <c r="I31" s="88"/>
      <c r="J31" s="89"/>
      <c r="K31" s="16"/>
      <c r="L31" s="14"/>
      <c r="M31" s="14"/>
      <c r="N31" s="14"/>
      <c r="O31" s="14"/>
      <c r="P31" s="14"/>
      <c r="Q31" s="14"/>
      <c r="R31" s="12"/>
      <c r="S31" s="14"/>
    </row>
    <row r="32" spans="1:19" s="49" customFormat="1" ht="15" customHeight="1" x14ac:dyDescent="0.2">
      <c r="A32" s="14"/>
      <c r="B32" s="87"/>
      <c r="C32" s="90"/>
      <c r="D32" s="90"/>
      <c r="E32" s="88"/>
      <c r="F32" s="88"/>
      <c r="G32" s="88"/>
      <c r="H32" s="88"/>
      <c r="I32" s="88"/>
      <c r="J32" s="89"/>
      <c r="K32" s="16"/>
      <c r="L32" s="14"/>
      <c r="M32" s="14"/>
      <c r="N32" s="14"/>
      <c r="O32" s="14"/>
      <c r="P32" s="14"/>
      <c r="Q32" s="14"/>
      <c r="R32" s="12"/>
      <c r="S32" s="14"/>
    </row>
    <row r="33" spans="1:19" s="49" customFormat="1" ht="15" customHeight="1" x14ac:dyDescent="0.2">
      <c r="A33" s="14"/>
      <c r="B33" s="87"/>
      <c r="C33" s="90"/>
      <c r="D33" s="90"/>
      <c r="E33" s="88"/>
      <c r="F33" s="88"/>
      <c r="G33" s="88"/>
      <c r="H33" s="88"/>
      <c r="I33" s="88"/>
      <c r="J33" s="89"/>
      <c r="K33" s="16"/>
      <c r="L33" s="14"/>
      <c r="M33" s="14"/>
      <c r="N33" s="14"/>
      <c r="O33" s="14"/>
      <c r="P33" s="14"/>
      <c r="Q33" s="14"/>
      <c r="R33" s="12"/>
      <c r="S33" s="14"/>
    </row>
    <row r="34" spans="1:19" s="49" customFormat="1" ht="15" customHeight="1" x14ac:dyDescent="0.2">
      <c r="A34" s="14"/>
      <c r="B34" s="87"/>
      <c r="C34" s="88"/>
      <c r="D34" s="88"/>
      <c r="E34" s="88"/>
      <c r="F34" s="88"/>
      <c r="G34" s="88"/>
      <c r="H34" s="88"/>
      <c r="I34" s="88"/>
      <c r="J34" s="89"/>
      <c r="K34" s="16"/>
      <c r="L34" s="14"/>
      <c r="M34" s="14"/>
      <c r="N34" s="14"/>
      <c r="O34" s="14"/>
      <c r="P34" s="14"/>
      <c r="Q34" s="14"/>
      <c r="R34" s="12"/>
      <c r="S34" s="14"/>
    </row>
    <row r="35" spans="1:19" s="49" customFormat="1" ht="15" customHeight="1" x14ac:dyDescent="0.2">
      <c r="A35" s="14"/>
      <c r="B35" s="87"/>
      <c r="C35" s="88"/>
      <c r="D35" s="88"/>
      <c r="E35" s="88"/>
      <c r="F35" s="88"/>
      <c r="G35" s="88"/>
      <c r="H35" s="88"/>
      <c r="I35" s="88"/>
      <c r="J35" s="89"/>
      <c r="K35" s="18"/>
      <c r="L35" s="12"/>
      <c r="M35" s="12"/>
      <c r="N35" s="12"/>
      <c r="O35" s="12"/>
      <c r="P35" s="12"/>
      <c r="Q35" s="12"/>
      <c r="R35" s="12"/>
      <c r="S35" s="14"/>
    </row>
    <row r="36" spans="1:19" s="49" customFormat="1" ht="15" customHeight="1" x14ac:dyDescent="0.2">
      <c r="A36" s="14"/>
      <c r="B36" s="87"/>
      <c r="C36" s="88"/>
      <c r="D36" s="88"/>
      <c r="E36" s="88"/>
      <c r="F36" s="88"/>
      <c r="G36" s="88"/>
      <c r="H36" s="88"/>
      <c r="I36" s="88"/>
      <c r="J36" s="89"/>
      <c r="K36" s="18"/>
      <c r="L36" s="12"/>
      <c r="M36" s="12"/>
      <c r="N36" s="12"/>
      <c r="O36" s="12"/>
      <c r="P36" s="12"/>
      <c r="Q36" s="12"/>
      <c r="R36" s="12"/>
      <c r="S36" s="14"/>
    </row>
    <row r="37" spans="1:19" s="49" customFormat="1" ht="15" customHeight="1" x14ac:dyDescent="0.2">
      <c r="A37" s="14"/>
      <c r="B37" s="87"/>
      <c r="C37" s="88"/>
      <c r="D37" s="88"/>
      <c r="E37" s="88"/>
      <c r="F37" s="88"/>
      <c r="G37" s="88"/>
      <c r="H37" s="88"/>
      <c r="I37" s="88"/>
      <c r="J37" s="89"/>
      <c r="K37" s="18"/>
      <c r="L37" s="12"/>
      <c r="M37" s="12"/>
      <c r="N37" s="12"/>
      <c r="O37" s="12"/>
      <c r="P37" s="12"/>
      <c r="Q37" s="12"/>
      <c r="R37" s="12"/>
      <c r="S37" s="14"/>
    </row>
    <row r="38" spans="1:19" s="49" customFormat="1" ht="15" customHeight="1" x14ac:dyDescent="0.2">
      <c r="A38" s="14"/>
      <c r="B38" s="87"/>
      <c r="C38" s="88"/>
      <c r="D38" s="88"/>
      <c r="E38" s="88"/>
      <c r="F38" s="88"/>
      <c r="G38" s="88"/>
      <c r="H38" s="88"/>
      <c r="I38" s="88"/>
      <c r="J38" s="89"/>
      <c r="K38" s="18"/>
      <c r="L38" s="12"/>
      <c r="M38" s="12"/>
      <c r="N38" s="12"/>
      <c r="O38" s="12"/>
      <c r="P38" s="12"/>
      <c r="Q38" s="12"/>
      <c r="R38" s="12"/>
      <c r="S38" s="14"/>
    </row>
    <row r="39" spans="1:19" s="49" customFormat="1" ht="15" customHeight="1" x14ac:dyDescent="0.2">
      <c r="A39" s="14"/>
      <c r="B39" s="87"/>
      <c r="C39" s="88"/>
      <c r="D39" s="88"/>
      <c r="E39" s="88"/>
      <c r="F39" s="88"/>
      <c r="G39" s="88"/>
      <c r="H39" s="88"/>
      <c r="I39" s="88"/>
      <c r="J39" s="89"/>
      <c r="K39" s="18"/>
      <c r="L39" s="12"/>
      <c r="M39" s="12"/>
      <c r="N39" s="12"/>
      <c r="O39" s="12"/>
      <c r="P39" s="12"/>
      <c r="Q39" s="12"/>
      <c r="R39" s="12"/>
      <c r="S39" s="14"/>
    </row>
    <row r="40" spans="1:19" s="49" customFormat="1" ht="15" customHeight="1" x14ac:dyDescent="0.2">
      <c r="A40" s="14"/>
      <c r="B40" s="87"/>
      <c r="C40" s="88"/>
      <c r="D40" s="88"/>
      <c r="E40" s="88"/>
      <c r="F40" s="88"/>
      <c r="G40" s="88"/>
      <c r="H40" s="88"/>
      <c r="I40" s="88"/>
      <c r="J40" s="89"/>
      <c r="K40" s="18"/>
      <c r="L40" s="12"/>
      <c r="M40" s="12"/>
      <c r="N40" s="12"/>
      <c r="O40" s="12"/>
      <c r="P40" s="12"/>
      <c r="Q40" s="12"/>
      <c r="R40" s="12"/>
      <c r="S40" s="14"/>
    </row>
    <row r="41" spans="1:19" s="49" customFormat="1" ht="15" customHeight="1" x14ac:dyDescent="0.2">
      <c r="A41" s="14"/>
      <c r="B41" s="87"/>
      <c r="C41" s="88"/>
      <c r="D41" s="88"/>
      <c r="E41" s="88"/>
      <c r="F41" s="88"/>
      <c r="G41" s="88"/>
      <c r="H41" s="88"/>
      <c r="I41" s="88"/>
      <c r="J41" s="89"/>
      <c r="K41" s="18"/>
      <c r="L41" s="12"/>
      <c r="M41" s="12"/>
      <c r="N41" s="12"/>
      <c r="O41" s="12"/>
      <c r="P41" s="12"/>
      <c r="Q41" s="12"/>
      <c r="R41" s="12"/>
      <c r="S41" s="14"/>
    </row>
    <row r="42" spans="1:19" s="49" customFormat="1" ht="15" customHeight="1" x14ac:dyDescent="0.2">
      <c r="A42" s="14"/>
      <c r="B42" s="87"/>
      <c r="C42" s="88"/>
      <c r="D42" s="88"/>
      <c r="E42" s="88"/>
      <c r="F42" s="88"/>
      <c r="G42" s="88"/>
      <c r="H42" s="88"/>
      <c r="I42" s="88"/>
      <c r="J42" s="89"/>
      <c r="K42" s="18"/>
      <c r="L42" s="12"/>
      <c r="M42" s="12"/>
      <c r="N42" s="12"/>
      <c r="O42" s="12"/>
      <c r="P42" s="12"/>
      <c r="Q42" s="12"/>
      <c r="R42" s="12"/>
      <c r="S42" s="14"/>
    </row>
    <row r="43" spans="1:19" s="49" customFormat="1" ht="15" customHeight="1" x14ac:dyDescent="0.2">
      <c r="A43" s="14"/>
      <c r="B43" s="87"/>
      <c r="C43" s="88"/>
      <c r="D43" s="88"/>
      <c r="E43" s="88"/>
      <c r="F43" s="91"/>
      <c r="G43" s="88"/>
      <c r="H43" s="88"/>
      <c r="I43" s="88"/>
      <c r="J43" s="89"/>
      <c r="K43" s="18"/>
      <c r="L43" s="12"/>
      <c r="M43" s="12"/>
      <c r="N43" s="12"/>
      <c r="O43" s="12"/>
      <c r="P43" s="12"/>
      <c r="Q43" s="12"/>
      <c r="R43" s="12"/>
      <c r="S43" s="14"/>
    </row>
    <row r="44" spans="1:19" s="49" customFormat="1" ht="15" customHeight="1" x14ac:dyDescent="0.2">
      <c r="A44" s="14"/>
      <c r="B44" s="87"/>
      <c r="C44" s="88"/>
      <c r="D44" s="88"/>
      <c r="E44" s="88"/>
      <c r="F44" s="91"/>
      <c r="G44" s="88"/>
      <c r="H44" s="200"/>
      <c r="I44" s="200"/>
      <c r="J44" s="89"/>
      <c r="K44" s="18"/>
      <c r="L44" s="12"/>
      <c r="M44" s="12"/>
      <c r="N44" s="12"/>
      <c r="O44" s="12"/>
      <c r="P44" s="12"/>
      <c r="Q44" s="12"/>
      <c r="R44" s="12"/>
      <c r="S44" s="14"/>
    </row>
    <row r="45" spans="1:19" s="49" customFormat="1" ht="15" customHeight="1" x14ac:dyDescent="0.2">
      <c r="A45" s="14"/>
      <c r="B45" s="87"/>
      <c r="C45" s="88"/>
      <c r="D45" s="88"/>
      <c r="E45" s="88"/>
      <c r="F45" s="91"/>
      <c r="G45" s="88"/>
      <c r="H45" s="88"/>
      <c r="I45" s="88"/>
      <c r="J45" s="89"/>
      <c r="K45" s="18"/>
      <c r="L45" s="12"/>
      <c r="M45" s="12"/>
      <c r="N45" s="12"/>
      <c r="O45" s="12"/>
      <c r="P45" s="12"/>
      <c r="Q45" s="12"/>
      <c r="R45" s="12"/>
      <c r="S45" s="14"/>
    </row>
    <row r="46" spans="1:19" s="49" customFormat="1" ht="15" customHeight="1" x14ac:dyDescent="0.2">
      <c r="A46" s="14"/>
      <c r="B46" s="87"/>
      <c r="C46" s="88"/>
      <c r="D46" s="88"/>
      <c r="E46" s="88"/>
      <c r="F46" s="91"/>
      <c r="G46" s="88"/>
      <c r="H46" s="88"/>
      <c r="I46" s="88"/>
      <c r="J46" s="89"/>
      <c r="K46" s="18"/>
      <c r="L46" s="12"/>
      <c r="M46" s="12"/>
      <c r="N46" s="12"/>
      <c r="O46" s="12"/>
      <c r="P46" s="12"/>
      <c r="Q46" s="12"/>
      <c r="R46" s="12"/>
      <c r="S46" s="14"/>
    </row>
    <row r="47" spans="1:19" s="49" customFormat="1" ht="15" customHeight="1" x14ac:dyDescent="0.2">
      <c r="A47" s="14"/>
      <c r="B47" s="87"/>
      <c r="C47" s="88"/>
      <c r="D47" s="88"/>
      <c r="E47" s="88"/>
      <c r="F47" s="91"/>
      <c r="G47" s="88"/>
      <c r="H47" s="88"/>
      <c r="I47" s="88"/>
      <c r="J47" s="89"/>
      <c r="K47" s="18"/>
      <c r="L47" s="12"/>
      <c r="M47" s="12"/>
      <c r="N47" s="12"/>
      <c r="O47" s="12"/>
      <c r="P47" s="12"/>
      <c r="Q47" s="12"/>
      <c r="R47" s="12"/>
      <c r="S47" s="14"/>
    </row>
    <row r="48" spans="1:19" s="49" customFormat="1" ht="15" customHeight="1" x14ac:dyDescent="0.2">
      <c r="A48" s="14"/>
      <c r="B48" s="87"/>
      <c r="C48" s="88"/>
      <c r="D48" s="88"/>
      <c r="E48" s="88"/>
      <c r="F48" s="91"/>
      <c r="G48" s="88"/>
      <c r="H48" s="88"/>
      <c r="I48" s="88"/>
      <c r="J48" s="89"/>
      <c r="K48" s="18"/>
      <c r="L48" s="12"/>
      <c r="M48" s="12"/>
      <c r="N48" s="12"/>
      <c r="O48" s="12"/>
      <c r="P48" s="12"/>
      <c r="Q48" s="12"/>
      <c r="R48" s="12"/>
      <c r="S48" s="14"/>
    </row>
    <row r="49" spans="1:19" s="49" customFormat="1" ht="15" customHeight="1" x14ac:dyDescent="0.2">
      <c r="A49" s="14"/>
      <c r="B49" s="87"/>
      <c r="C49" s="88"/>
      <c r="D49" s="88"/>
      <c r="E49" s="88"/>
      <c r="F49" s="91"/>
      <c r="G49" s="88"/>
      <c r="H49" s="88"/>
      <c r="I49" s="88"/>
      <c r="J49" s="89"/>
      <c r="K49" s="18"/>
      <c r="L49" s="12"/>
      <c r="M49" s="12"/>
      <c r="N49" s="12"/>
      <c r="O49" s="12"/>
      <c r="P49" s="12"/>
      <c r="Q49" s="12"/>
      <c r="R49" s="12"/>
      <c r="S49" s="14"/>
    </row>
    <row r="50" spans="1:19" s="49" customFormat="1" ht="15" customHeight="1" x14ac:dyDescent="0.2">
      <c r="A50" s="14"/>
      <c r="B50" s="87"/>
      <c r="C50" s="88"/>
      <c r="D50" s="88"/>
      <c r="E50" s="88"/>
      <c r="F50" s="91"/>
      <c r="G50" s="88"/>
      <c r="H50" s="88"/>
      <c r="I50" s="88"/>
      <c r="J50" s="89"/>
      <c r="K50" s="18"/>
      <c r="L50" s="12"/>
      <c r="M50" s="12"/>
      <c r="N50" s="12"/>
      <c r="O50" s="12"/>
      <c r="P50" s="12"/>
      <c r="Q50" s="12"/>
      <c r="R50" s="12"/>
      <c r="S50" s="14"/>
    </row>
    <row r="51" spans="1:19" s="49" customFormat="1" ht="15" customHeight="1" x14ac:dyDescent="0.2">
      <c r="A51" s="14"/>
      <c r="B51" s="87"/>
      <c r="C51" s="88"/>
      <c r="D51" s="88"/>
      <c r="E51" s="88"/>
      <c r="F51" s="91"/>
      <c r="G51" s="88"/>
      <c r="H51" s="88"/>
      <c r="I51" s="88"/>
      <c r="J51" s="89"/>
      <c r="K51" s="18"/>
      <c r="L51" s="12"/>
      <c r="M51" s="12"/>
      <c r="N51" s="12"/>
      <c r="O51" s="12"/>
      <c r="P51" s="12"/>
      <c r="Q51" s="12"/>
      <c r="R51" s="12"/>
      <c r="S51" s="14"/>
    </row>
    <row r="52" spans="1:19" s="49" customFormat="1" ht="15" customHeight="1" x14ac:dyDescent="0.2">
      <c r="A52" s="14"/>
      <c r="B52" s="87"/>
      <c r="C52" s="88"/>
      <c r="D52" s="88"/>
      <c r="E52" s="88"/>
      <c r="F52" s="91"/>
      <c r="G52" s="88"/>
      <c r="H52" s="88"/>
      <c r="I52" s="88"/>
      <c r="J52" s="89"/>
      <c r="K52" s="18"/>
      <c r="L52" s="12"/>
      <c r="M52" s="12"/>
      <c r="N52" s="12"/>
      <c r="O52" s="12"/>
      <c r="P52" s="12"/>
      <c r="Q52" s="12"/>
      <c r="R52" s="12"/>
      <c r="S52" s="14"/>
    </row>
    <row r="53" spans="1:19" s="49" customFormat="1" ht="15" customHeight="1" x14ac:dyDescent="0.2">
      <c r="A53" s="14"/>
      <c r="B53" s="87"/>
      <c r="C53" s="88"/>
      <c r="D53" s="88"/>
      <c r="E53" s="88"/>
      <c r="F53" s="91"/>
      <c r="G53" s="88"/>
      <c r="H53" s="88"/>
      <c r="I53" s="88"/>
      <c r="J53" s="89"/>
      <c r="K53" s="18"/>
      <c r="L53" s="12"/>
      <c r="M53" s="12"/>
      <c r="N53" s="12"/>
      <c r="O53" s="12"/>
      <c r="P53" s="12"/>
      <c r="Q53" s="12"/>
      <c r="R53" s="12"/>
      <c r="S53" s="14"/>
    </row>
    <row r="54" spans="1:19" s="49" customFormat="1" ht="15" customHeight="1" x14ac:dyDescent="0.2">
      <c r="A54" s="14"/>
      <c r="B54" s="87"/>
      <c r="C54" s="88"/>
      <c r="D54" s="88"/>
      <c r="E54" s="88"/>
      <c r="F54" s="91"/>
      <c r="G54" s="88"/>
      <c r="H54" s="88"/>
      <c r="I54" s="88"/>
      <c r="J54" s="89"/>
      <c r="K54" s="18"/>
      <c r="L54" s="12"/>
      <c r="M54" s="12"/>
      <c r="N54" s="12"/>
      <c r="O54" s="12"/>
      <c r="P54" s="12"/>
      <c r="Q54" s="12"/>
      <c r="R54" s="12"/>
      <c r="S54" s="14"/>
    </row>
    <row r="55" spans="1:19" s="49" customFormat="1" ht="15" customHeight="1" x14ac:dyDescent="0.2">
      <c r="A55" s="14"/>
      <c r="B55" s="87"/>
      <c r="C55" s="88"/>
      <c r="D55" s="88"/>
      <c r="E55" s="88"/>
      <c r="F55" s="91"/>
      <c r="G55" s="88"/>
      <c r="H55" s="88"/>
      <c r="I55" s="88"/>
      <c r="J55" s="89"/>
      <c r="K55" s="18"/>
      <c r="L55" s="12"/>
      <c r="M55" s="12"/>
      <c r="N55" s="12"/>
      <c r="O55" s="12"/>
      <c r="P55" s="12"/>
      <c r="Q55" s="12"/>
      <c r="R55" s="12"/>
      <c r="S55" s="14"/>
    </row>
    <row r="56" spans="1:19" ht="24" thickBot="1" x14ac:dyDescent="0.4">
      <c r="A56" s="11"/>
      <c r="B56" s="92"/>
      <c r="C56" s="93"/>
      <c r="D56" s="93"/>
      <c r="E56" s="94"/>
      <c r="F56" s="94"/>
      <c r="G56" s="94"/>
      <c r="H56" s="94"/>
      <c r="I56" s="94"/>
      <c r="J56" s="95"/>
    </row>
    <row r="57" spans="1:19" ht="36" customHeight="1" x14ac:dyDescent="0.35">
      <c r="A57" s="11"/>
      <c r="B57" s="10"/>
      <c r="C57" s="10"/>
      <c r="D57" s="10"/>
      <c r="F57" s="10"/>
      <c r="G57" s="10"/>
      <c r="H57" s="10"/>
      <c r="I57" s="10"/>
    </row>
    <row r="58" spans="1:19" x14ac:dyDescent="0.35">
      <c r="A58" s="11"/>
      <c r="B58" s="11"/>
      <c r="C58" s="11"/>
      <c r="D58" s="11"/>
    </row>
    <row r="59" spans="1:19" x14ac:dyDescent="0.35">
      <c r="A59" s="11"/>
      <c r="B59" s="11"/>
      <c r="C59" s="11"/>
      <c r="D59" s="11"/>
    </row>
    <row r="61" spans="1:19" x14ac:dyDescent="0.35">
      <c r="G61" s="10"/>
      <c r="H61" s="11"/>
      <c r="I61" s="11"/>
    </row>
    <row r="62" spans="1:19" x14ac:dyDescent="0.35">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D116"/>
  <sheetViews>
    <sheetView zoomScale="80" zoomScaleNormal="80" workbookViewId="0"/>
  </sheetViews>
  <sheetFormatPr defaultColWidth="8.7109375" defaultRowHeight="14.25" x14ac:dyDescent="0.2"/>
  <cols>
    <col min="1" max="1" width="11.5703125" style="332" customWidth="1"/>
    <col min="2" max="2" width="51" style="332" customWidth="1"/>
    <col min="3" max="5" width="30.7109375" style="332" customWidth="1"/>
    <col min="6" max="8" width="23" style="332" customWidth="1"/>
    <col min="9" max="16384" width="8.7109375" style="332"/>
  </cols>
  <sheetData>
    <row r="1" spans="1:7" ht="20.25" x14ac:dyDescent="0.3">
      <c r="A1" s="330"/>
      <c r="B1" s="331" t="s">
        <v>345</v>
      </c>
    </row>
    <row r="2" spans="1:7" ht="15" x14ac:dyDescent="0.25">
      <c r="A2" s="330"/>
      <c r="B2" s="193" t="str">
        <f>Tradingname</f>
        <v>GOLDFIELDS GAS TRANSMISSION PTY LTD</v>
      </c>
      <c r="C2" s="194"/>
    </row>
    <row r="3" spans="1:7" ht="15" x14ac:dyDescent="0.25">
      <c r="B3" s="195" t="s">
        <v>180</v>
      </c>
      <c r="C3" s="196" t="str">
        <f>TEXT(Yearstart,"dd/mm/yyyy")&amp;" to "&amp;TEXT(Yearending,"dd/mm/yyyy")</f>
        <v>01/07/2023 to 30/06/2024</v>
      </c>
    </row>
    <row r="4" spans="1:7" x14ac:dyDescent="0.2">
      <c r="B4" s="45" t="s">
        <v>424</v>
      </c>
      <c r="C4" s="45"/>
      <c r="F4" s="45"/>
      <c r="G4" s="45"/>
    </row>
    <row r="5" spans="1:7" ht="15.75" x14ac:dyDescent="0.25">
      <c r="B5" s="334"/>
      <c r="C5" s="45"/>
    </row>
    <row r="6" spans="1:7" ht="15.75" x14ac:dyDescent="0.25">
      <c r="B6" s="335"/>
    </row>
    <row r="8" spans="1:7" s="333" customFormat="1" ht="25.5" x14ac:dyDescent="0.2">
      <c r="B8" s="223" t="s">
        <v>425</v>
      </c>
      <c r="C8" s="223" t="s">
        <v>57</v>
      </c>
      <c r="D8" s="223" t="s">
        <v>58</v>
      </c>
      <c r="E8" s="223" t="s">
        <v>25</v>
      </c>
    </row>
    <row r="9" spans="1:7" x14ac:dyDescent="0.2">
      <c r="B9" s="133" t="s">
        <v>45</v>
      </c>
      <c r="C9" s="263">
        <f>'2. Revenues and expenses'!D16</f>
        <v>94119264.859086096</v>
      </c>
      <c r="D9" s="263">
        <f>'2. Revenues and expenses'!E16</f>
        <v>0</v>
      </c>
      <c r="E9" s="263">
        <f>'2. Revenues and expenses'!F16</f>
        <v>94119264.859086096</v>
      </c>
    </row>
    <row r="10" spans="1:7" x14ac:dyDescent="0.2">
      <c r="B10" s="133" t="s">
        <v>53</v>
      </c>
      <c r="C10" s="263">
        <f>'2. Revenues and expenses'!D19</f>
        <v>0</v>
      </c>
      <c r="D10" s="263">
        <f>'2. Revenues and expenses'!E19</f>
        <v>0</v>
      </c>
      <c r="E10" s="263">
        <f>'2. Revenues and expenses'!F19</f>
        <v>0</v>
      </c>
    </row>
    <row r="11" spans="1:7" x14ac:dyDescent="0.2">
      <c r="B11" s="224" t="s">
        <v>22</v>
      </c>
      <c r="C11" s="263">
        <f>'2. Revenues and expenses'!D20</f>
        <v>94119264.859086096</v>
      </c>
      <c r="D11" s="263">
        <f>'2. Revenues and expenses'!E20</f>
        <v>0</v>
      </c>
      <c r="E11" s="263">
        <f>'2. Revenues and expenses'!F20</f>
        <v>94119264.859086096</v>
      </c>
    </row>
    <row r="12" spans="1:7" x14ac:dyDescent="0.2">
      <c r="B12" s="133" t="s">
        <v>59</v>
      </c>
      <c r="C12" s="263">
        <f>'2. Revenues and expenses'!D30</f>
        <v>-13334407.658061847</v>
      </c>
      <c r="D12" s="263">
        <f>'2. Revenues and expenses'!E30</f>
        <v>0</v>
      </c>
      <c r="E12" s="263">
        <f>'2. Revenues and expenses'!F30</f>
        <v>-13334407.658061847</v>
      </c>
    </row>
    <row r="13" spans="1:7" x14ac:dyDescent="0.2">
      <c r="B13" s="133" t="s">
        <v>426</v>
      </c>
      <c r="C13" s="263">
        <f>'2. Revenues and expenses'!D41</f>
        <v>-12873853.201062988</v>
      </c>
      <c r="D13" s="263">
        <f>'2. Revenues and expenses'!E41</f>
        <v>0</v>
      </c>
      <c r="E13" s="263">
        <f>'2. Revenues and expenses'!F41</f>
        <v>-12873853.201062988</v>
      </c>
    </row>
    <row r="14" spans="1:7" x14ac:dyDescent="0.2">
      <c r="B14" s="224" t="s">
        <v>61</v>
      </c>
      <c r="C14" s="263">
        <f>'2. Revenues and expenses'!D42</f>
        <v>-26208260.859124836</v>
      </c>
      <c r="D14" s="263">
        <f>'2. Revenues and expenses'!E42</f>
        <v>0</v>
      </c>
      <c r="E14" s="263">
        <f>'2. Revenues and expenses'!F42</f>
        <v>-26208260.859124836</v>
      </c>
    </row>
    <row r="15" spans="1:7" x14ac:dyDescent="0.2">
      <c r="B15" s="224" t="s">
        <v>427</v>
      </c>
      <c r="C15" s="263">
        <f>'2. Revenues and expenses'!D43</f>
        <v>67911003.999961257</v>
      </c>
      <c r="D15" s="263">
        <f>'2. Revenues and expenses'!E43</f>
        <v>0</v>
      </c>
      <c r="E15" s="263">
        <f>'2. Revenues and expenses'!F43</f>
        <v>67911003.999961257</v>
      </c>
    </row>
    <row r="16" spans="1:7" x14ac:dyDescent="0.2">
      <c r="B16" s="336"/>
      <c r="C16" s="337"/>
      <c r="D16" s="337"/>
      <c r="E16" s="337"/>
    </row>
    <row r="17" spans="2:4" x14ac:dyDescent="0.2">
      <c r="B17" s="338"/>
      <c r="C17" s="339"/>
    </row>
    <row r="18" spans="2:4" s="333" customFormat="1" ht="24.6" customHeight="1" x14ac:dyDescent="0.2">
      <c r="B18" s="223" t="s">
        <v>428</v>
      </c>
      <c r="C18" s="223" t="s">
        <v>429</v>
      </c>
      <c r="D18" s="223" t="s">
        <v>430</v>
      </c>
    </row>
    <row r="19" spans="2:4" x14ac:dyDescent="0.2">
      <c r="B19" s="133" t="s">
        <v>141</v>
      </c>
      <c r="C19" s="264">
        <f>'3. Statement of pipeline assets'!D16</f>
        <v>2775192.8582557933</v>
      </c>
      <c r="D19" s="264">
        <f>'3. Statement of pipeline assets'!E16</f>
        <v>3609392.0514371404</v>
      </c>
    </row>
    <row r="20" spans="2:4" x14ac:dyDescent="0.2">
      <c r="B20" s="133" t="s">
        <v>85</v>
      </c>
      <c r="C20" s="264">
        <f>'3. Statement of pipeline assets'!D23</f>
        <v>169561611.58905691</v>
      </c>
      <c r="D20" s="264">
        <f>'3. Statement of pipeline assets'!E23</f>
        <v>167274698.29089677</v>
      </c>
    </row>
    <row r="21" spans="2:4" x14ac:dyDescent="0.2">
      <c r="B21" s="133" t="s">
        <v>142</v>
      </c>
      <c r="C21" s="264">
        <f>'3. Statement of pipeline assets'!D30</f>
        <v>0</v>
      </c>
      <c r="D21" s="264">
        <f>'3. Statement of pipeline assets'!E30</f>
        <v>0</v>
      </c>
    </row>
    <row r="22" spans="2:4" x14ac:dyDescent="0.2">
      <c r="B22" s="133" t="s">
        <v>144</v>
      </c>
      <c r="C22" s="264">
        <f>'3. Statement of pipeline assets'!D37</f>
        <v>0</v>
      </c>
      <c r="D22" s="264">
        <f>'3. Statement of pipeline assets'!E37</f>
        <v>0</v>
      </c>
    </row>
    <row r="23" spans="2:4" x14ac:dyDescent="0.2">
      <c r="B23" s="133" t="s">
        <v>87</v>
      </c>
      <c r="C23" s="264">
        <f>'3. Statement of pipeline assets'!D44</f>
        <v>0</v>
      </c>
      <c r="D23" s="264">
        <f>'3. Statement of pipeline assets'!E44</f>
        <v>0</v>
      </c>
    </row>
    <row r="24" spans="2:4" x14ac:dyDescent="0.2">
      <c r="B24" s="133" t="s">
        <v>146</v>
      </c>
      <c r="C24" s="264">
        <f>'3. Statement of pipeline assets'!D51</f>
        <v>1819995.9012575564</v>
      </c>
      <c r="D24" s="264">
        <f>'3. Statement of pipeline assets'!E51</f>
        <v>797103.58922594786</v>
      </c>
    </row>
    <row r="25" spans="2:4" x14ac:dyDescent="0.2">
      <c r="B25" s="133" t="s">
        <v>1</v>
      </c>
      <c r="C25" s="264">
        <f>'3. Statement of pipeline assets'!D58</f>
        <v>0</v>
      </c>
      <c r="D25" s="264">
        <f>'3. Statement of pipeline assets'!E58</f>
        <v>0</v>
      </c>
    </row>
    <row r="26" spans="2:4" x14ac:dyDescent="0.2">
      <c r="B26" s="133" t="s">
        <v>148</v>
      </c>
      <c r="C26" s="264">
        <f>'3. Statement of pipeline assets'!D64</f>
        <v>0</v>
      </c>
      <c r="D26" s="264">
        <f>'3. Statement of pipeline assets'!E64</f>
        <v>0</v>
      </c>
    </row>
    <row r="27" spans="2:4" x14ac:dyDescent="0.2">
      <c r="B27" s="133" t="s">
        <v>232</v>
      </c>
      <c r="C27" s="264">
        <f>'3. Statement of pipeline assets'!D71</f>
        <v>5770888.4325842811</v>
      </c>
      <c r="D27" s="264">
        <f>'3. Statement of pipeline assets'!E71</f>
        <v>6003923.0839130925</v>
      </c>
    </row>
    <row r="28" spans="2:4" x14ac:dyDescent="0.2">
      <c r="B28" s="133" t="s">
        <v>311</v>
      </c>
      <c r="C28" s="264">
        <f>'3. Statement of pipeline assets'!D78</f>
        <v>0.27664190735958982</v>
      </c>
      <c r="D28" s="264">
        <f>'3. Statement of pipeline assets'!E78</f>
        <v>2255.8245462648993</v>
      </c>
    </row>
    <row r="29" spans="2:4" x14ac:dyDescent="0.2">
      <c r="B29" s="133" t="s">
        <v>150</v>
      </c>
      <c r="C29" s="264">
        <f>'3. Statement of pipeline assets'!D79</f>
        <v>7041398.369156681</v>
      </c>
      <c r="D29" s="264">
        <f>'3. Statement of pipeline assets'!E79</f>
        <v>12112040.055199083</v>
      </c>
    </row>
    <row r="30" spans="2:4" x14ac:dyDescent="0.2">
      <c r="B30" s="226" t="s">
        <v>431</v>
      </c>
      <c r="C30" s="265">
        <f>'3. Statement of pipeline assets'!D80</f>
        <v>186969087.42695314</v>
      </c>
      <c r="D30" s="265">
        <f>'3. Statement of pipeline assets'!E80</f>
        <v>189799412.89521831</v>
      </c>
    </row>
    <row r="31" spans="2:4" x14ac:dyDescent="0.2">
      <c r="B31" s="133" t="s">
        <v>432</v>
      </c>
      <c r="C31" s="264">
        <f>'3. Statement of pipeline assets'!D88</f>
        <v>7242771.5412513483</v>
      </c>
      <c r="D31" s="264">
        <f>'3. Statement of pipeline assets'!E88</f>
        <v>8936280.4900011811</v>
      </c>
    </row>
    <row r="32" spans="2:4" x14ac:dyDescent="0.2">
      <c r="B32" s="133" t="s">
        <v>433</v>
      </c>
      <c r="C32" s="264">
        <f>'3. Statement of pipeline assets'!D95</f>
        <v>1806258.2780223796</v>
      </c>
      <c r="D32" s="264">
        <f>'3. Statement of pipeline assets'!E95</f>
        <v>1295970.7715766837</v>
      </c>
    </row>
    <row r="33" spans="1:4" x14ac:dyDescent="0.2">
      <c r="A33" s="45"/>
      <c r="B33" s="133" t="s">
        <v>434</v>
      </c>
      <c r="C33" s="264">
        <f>'3. Statement of pipeline assets'!D96</f>
        <v>0</v>
      </c>
      <c r="D33" s="264">
        <f>'3. Statement of pipeline assets'!E96</f>
        <v>0</v>
      </c>
    </row>
    <row r="34" spans="1:4" x14ac:dyDescent="0.2">
      <c r="A34" s="45"/>
      <c r="B34" s="133" t="s">
        <v>435</v>
      </c>
      <c r="C34" s="264">
        <f>'3. Statement of pipeline assets'!D97</f>
        <v>0</v>
      </c>
      <c r="D34" s="264">
        <f>'3. Statement of pipeline assets'!E97</f>
        <v>0</v>
      </c>
    </row>
    <row r="35" spans="1:4" x14ac:dyDescent="0.2">
      <c r="B35" s="133" t="s">
        <v>436</v>
      </c>
      <c r="C35" s="264">
        <f>'3. Statement of pipeline assets'!D98</f>
        <v>0</v>
      </c>
      <c r="D35" s="264">
        <f>'3. Statement of pipeline assets'!E98</f>
        <v>0</v>
      </c>
    </row>
    <row r="36" spans="1:4" x14ac:dyDescent="0.2">
      <c r="B36" s="227" t="s">
        <v>437</v>
      </c>
      <c r="C36" s="265">
        <f>'3. Statement of pipeline assets'!D99</f>
        <v>9049029.8192737289</v>
      </c>
      <c r="D36" s="265">
        <f>'3. Statement of pipeline assets'!E99</f>
        <v>10232251.261577865</v>
      </c>
    </row>
    <row r="37" spans="1:4" ht="15" x14ac:dyDescent="0.25">
      <c r="B37" s="228" t="s">
        <v>438</v>
      </c>
      <c r="C37" s="265">
        <f>'3. Statement of pipeline assets'!D100</f>
        <v>196018117.24622688</v>
      </c>
      <c r="D37" s="265">
        <f>'3. Statement of pipeline assets'!E100</f>
        <v>200031664.15679619</v>
      </c>
    </row>
    <row r="38" spans="1:4" x14ac:dyDescent="0.2">
      <c r="B38" s="225" t="s">
        <v>439</v>
      </c>
      <c r="C38" s="230">
        <f>'1.1 Financial performance'!C10</f>
        <v>0.34645268995546619</v>
      </c>
      <c r="D38" s="229"/>
    </row>
    <row r="39" spans="1:4" x14ac:dyDescent="0.2">
      <c r="B39" s="338"/>
    </row>
    <row r="40" spans="1:4" x14ac:dyDescent="0.2">
      <c r="B40" s="338"/>
    </row>
    <row r="41" spans="1:4" s="333" customFormat="1" ht="25.5" x14ac:dyDescent="0.2">
      <c r="B41" s="222" t="s">
        <v>440</v>
      </c>
      <c r="C41" s="223" t="s">
        <v>429</v>
      </c>
      <c r="D41" s="233">
        <f>VALUE(RIGHT(TEXT(Yearending,"dd/mm/yyyy"),4))</f>
        <v>2024</v>
      </c>
    </row>
    <row r="42" spans="1:4" x14ac:dyDescent="0.2">
      <c r="B42" s="231" t="s">
        <v>441</v>
      </c>
      <c r="C42" s="264">
        <f>'4. Recovered capital'!E16</f>
        <v>272893986.33178139</v>
      </c>
      <c r="D42" s="198"/>
    </row>
    <row r="43" spans="1:4" x14ac:dyDescent="0.2">
      <c r="B43" s="231" t="s">
        <v>442</v>
      </c>
      <c r="C43" s="264">
        <f>'4. Recovered capital'!E23</f>
        <v>24990704.142623212</v>
      </c>
      <c r="D43" s="198"/>
    </row>
    <row r="44" spans="1:4" ht="15" x14ac:dyDescent="0.25">
      <c r="B44" s="197" t="s">
        <v>96</v>
      </c>
      <c r="C44" s="265">
        <f>'4. Recovered capital'!E24</f>
        <v>297884690.47440457</v>
      </c>
      <c r="D44" s="293"/>
    </row>
    <row r="45" spans="1:4" x14ac:dyDescent="0.2">
      <c r="B45" s="235" t="s">
        <v>203</v>
      </c>
      <c r="C45" s="232"/>
      <c r="D45" s="223"/>
    </row>
    <row r="46" spans="1:4" x14ac:dyDescent="0.2">
      <c r="B46" s="133" t="s">
        <v>116</v>
      </c>
      <c r="C46" s="266">
        <f>'4. Recovered capital'!E26</f>
        <v>964865744.01539826</v>
      </c>
      <c r="D46" s="264">
        <f>IFERROR(INDEX('4. Recovered capital'!$F$8:$BH$34,MATCH($B46,'4. Recovered capital'!$D$8:$D$34,0),MATCH(D$41,'4. Recovered capital'!$F$8:$BH$8,0)),)</f>
        <v>94119264.859086096</v>
      </c>
    </row>
    <row r="47" spans="1:4" x14ac:dyDescent="0.2">
      <c r="B47" s="133" t="s">
        <v>117</v>
      </c>
      <c r="C47" s="266">
        <f>'4. Recovered capital'!E27</f>
        <v>-110298554.77559018</v>
      </c>
      <c r="D47" s="264">
        <f>IFERROR(INDEX('4. Recovered capital'!$F$8:$BH$34,MATCH($B47,'4. Recovered capital'!$D$8:$D$34,0),MATCH(D$41,'4. Recovered capital'!$F$8:$BH$8,0)),)</f>
        <v>-16418318.870845608</v>
      </c>
    </row>
    <row r="48" spans="1:4" x14ac:dyDescent="0.2">
      <c r="B48" s="133" t="s">
        <v>118</v>
      </c>
      <c r="C48" s="266">
        <f>'4. Recovered capital'!E28</f>
        <v>-200156041.35995191</v>
      </c>
      <c r="D48" s="264">
        <f>IFERROR(INDEX('4. Recovered capital'!$F$8:$BH$34,MATCH($B48,'4. Recovered capital'!$D$8:$D$34,0),MATCH(D$41,'4. Recovered capital'!$F$8:$BH$8,0)),)</f>
        <v>-18886752.796412505</v>
      </c>
    </row>
    <row r="49" spans="2:82" x14ac:dyDescent="0.2">
      <c r="B49" s="133" t="s">
        <v>317</v>
      </c>
      <c r="C49" s="266">
        <f>'4. Recovered capital'!E29</f>
        <v>-242412.18191551784</v>
      </c>
      <c r="D49" s="264">
        <f>IFERROR(INDEX('4. Recovered capital'!$F$8:$BH$34,MATCH($B49,'4. Recovered capital'!$D$8:$D$34,0),MATCH(D$41,'4. Recovered capital'!$F$8:$BH$8,0)),)</f>
        <v>-75987.071317205919</v>
      </c>
    </row>
    <row r="50" spans="2:82" x14ac:dyDescent="0.2">
      <c r="B50" s="133" t="s">
        <v>164</v>
      </c>
      <c r="C50" s="266">
        <f>'4. Recovered capital'!E30</f>
        <v>-356284045.22353601</v>
      </c>
      <c r="D50" s="264">
        <f>IFERROR(INDEX('4. Recovered capital'!$F$8:$BH$34,MATCH($B50,'4. Recovered capital'!$D$8:$D$34,0),MATCH(D$41,'4. Recovered capital'!$F$8:$BH$8,0)),)</f>
        <v>-52772958.034169801</v>
      </c>
    </row>
    <row r="51" spans="2:82" x14ac:dyDescent="0.2">
      <c r="B51" s="235" t="s">
        <v>443</v>
      </c>
      <c r="C51" s="266">
        <f>'4. Recovered capital'!E31</f>
        <v>297884690.47440469</v>
      </c>
      <c r="D51" s="264">
        <f>IFERROR(INDEX('4. Recovered capital'!$F$8:$BH$34,MATCH($B51,'4. Recovered capital'!$D$8:$D$34,0),MATCH(D$41,'4. Recovered capital'!$F$8:$BH$8,0)),)</f>
        <v>5965248.0863409713</v>
      </c>
    </row>
    <row r="52" spans="2:82" ht="15" x14ac:dyDescent="0.25">
      <c r="B52" s="228" t="s">
        <v>204</v>
      </c>
      <c r="C52" s="267">
        <f>'4. Recovered capital'!E32</f>
        <v>-2.2351741790771484E-8</v>
      </c>
      <c r="D52" s="265">
        <f>IFERROR(INDEX('4. Recovered capital'!$F$8:$BH$34,MATCH($B52,'4. Recovered capital'!$D$8:$D$34,0),MATCH(D$41,'4. Recovered capital'!$F$8:$BH$8,0)),)</f>
        <v>0</v>
      </c>
    </row>
    <row r="53" spans="2:82" x14ac:dyDescent="0.2">
      <c r="B53" s="235" t="s">
        <v>444</v>
      </c>
      <c r="C53" s="340"/>
      <c r="D53" s="384">
        <f>IFERROR(INDEX('4. Recovered capital'!$F$8:$BH$34,MATCH($B53,'4. Recovered capital'!$D$8:$D$34,0),MATCH(D$41,'4. Recovered capital'!$F$8:$BH$8,0)),)</f>
        <v>0</v>
      </c>
    </row>
    <row r="54" spans="2:82" x14ac:dyDescent="0.2">
      <c r="B54" s="235" t="s">
        <v>445</v>
      </c>
      <c r="C54" s="341"/>
      <c r="D54" s="385" t="str">
        <f>IFERROR(INDEX('4. Recovered capital'!$F$8:$BH$34,MATCH($B54,'4. Recovered capital'!$D$8:$D$34,0),MATCH(D$41,'4. Recovered capital'!$F$8:$BH$8,0)),)</f>
        <v>N/A</v>
      </c>
    </row>
    <row r="55" spans="2:82" x14ac:dyDescent="0.2">
      <c r="B55" s="338"/>
    </row>
    <row r="56" spans="2:82" x14ac:dyDescent="0.2">
      <c r="B56" s="342"/>
    </row>
    <row r="57" spans="2:82" x14ac:dyDescent="0.2">
      <c r="B57" s="223" t="s">
        <v>446</v>
      </c>
      <c r="C57" s="233">
        <f>D57-1</f>
        <v>2020</v>
      </c>
      <c r="D57" s="233">
        <f>E57-1</f>
        <v>2021</v>
      </c>
      <c r="E57" s="233">
        <f>F57-1</f>
        <v>2022</v>
      </c>
      <c r="F57" s="233">
        <f>G57-1</f>
        <v>2023</v>
      </c>
      <c r="G57" s="233">
        <f>VALUE(RIGHT(TEXT(Yearending,"dd/mm/yyyy"),4))</f>
        <v>2024</v>
      </c>
      <c r="BQ57" s="344"/>
      <c r="BR57" s="344"/>
      <c r="BS57" s="344"/>
      <c r="BT57" s="344"/>
      <c r="BU57" s="344"/>
      <c r="BV57" s="344"/>
      <c r="BW57" s="344"/>
      <c r="BX57" s="344"/>
      <c r="BY57" s="344"/>
      <c r="BZ57" s="344"/>
      <c r="CA57" s="344"/>
      <c r="CB57" s="344"/>
      <c r="CC57" s="344"/>
      <c r="CD57" s="344"/>
    </row>
    <row r="58" spans="2:82" x14ac:dyDescent="0.2">
      <c r="B58" s="133" t="s">
        <v>116</v>
      </c>
      <c r="C58" s="234">
        <f>IFERROR(INDEX('4. Recovered capital'!$F$8:$BH$32,MATCH($B58,'4. Recovered capital'!$D$8:$D$32,0),MATCH(C$57,'4. Recovered capital'!$F$8:$BH$8,0))/INDEX('4. Recovered capital'!$F$8:$BH$32,MATCH($B58,'4. Recovered capital'!$D$8:$D$32,0),MATCH(C$57-1,'4. Recovered capital'!$F$8:$BH$8,0))-1,"NA")</f>
        <v>8.649116443763738E-2</v>
      </c>
      <c r="D58" s="234">
        <f>IFERROR(INDEX('4. Recovered capital'!$F$8:$BH$32,MATCH($B58,'4. Recovered capital'!$D$8:$D$32,0),MATCH(D$57,'4. Recovered capital'!$F$8:$BH$8,0))/INDEX('4. Recovered capital'!$F$8:$BH$32,MATCH($B58,'4. Recovered capital'!$D$8:$D$32,0),MATCH(D$57-1,'4. Recovered capital'!$F$8:$BH$8,0))-1,"NA")</f>
        <v>9.3165656097221161E-2</v>
      </c>
      <c r="E58" s="234">
        <f>IFERROR(INDEX('4. Recovered capital'!$F$8:$BH$32,MATCH($B58,'4. Recovered capital'!$D$8:$D$32,0),MATCH(E$57,'4. Recovered capital'!$F$8:$BH$8,0))/INDEX('4. Recovered capital'!$F$8:$BH$32,MATCH($B58,'4. Recovered capital'!$D$8:$D$32,0),MATCH(E$57-1,'4. Recovered capital'!$F$8:$BH$8,0))-1,"NA")</f>
        <v>0.12158704113200258</v>
      </c>
      <c r="F58" s="234">
        <f>IFERROR(INDEX('4. Recovered capital'!$F$8:$BH$32,MATCH($B58,'4. Recovered capital'!$D$8:$D$32,0),MATCH(F$57,'4. Recovered capital'!$F$8:$BH$8,0))/INDEX('4. Recovered capital'!$F$8:$BH$32,MATCH($B58,'4. Recovered capital'!$D$8:$D$32,0),MATCH(F$57-1,'4. Recovered capital'!$F$8:$BH$8,0))-1,"NA")</f>
        <v>8.2627100027455658E-2</v>
      </c>
      <c r="G58" s="234">
        <f>IFERROR(INDEX('4. Recovered capital'!$F$8:$BH$32,MATCH($B58,'4. Recovered capital'!$D$8:$D$32,0),MATCH(G$57,'4. Recovered capital'!$F$8:$BH$8,0))/INDEX('4. Recovered capital'!$F$8:$BH$32,MATCH($B58,'4. Recovered capital'!$D$8:$D$32,0),MATCH(G$57-1,'4. Recovered capital'!$F$8:$BH$8,0))-1,"NA")</f>
        <v>-8.5067202038955236E-2</v>
      </c>
    </row>
    <row r="59" spans="2:82" x14ac:dyDescent="0.2">
      <c r="B59" s="133" t="s">
        <v>117</v>
      </c>
      <c r="C59" s="234">
        <f>IFERROR(INDEX('4. Recovered capital'!$F$8:$BH$32,MATCH($B59,'4. Recovered capital'!$D$8:$D$32,0),MATCH(C$57,'4. Recovered capital'!$F$8:$BH$8,0))/INDEX('4. Recovered capital'!$F$8:$BH$32,MATCH($B59,'4. Recovered capital'!$D$8:$D$32,0),MATCH(C$57-1,'4. Recovered capital'!$F$8:$BH$8,0))-1,"NA")</f>
        <v>-2.2194862290709771E-2</v>
      </c>
      <c r="D59" s="234">
        <f>IFERROR(INDEX('4. Recovered capital'!$F$8:$BH$32,MATCH($B59,'4. Recovered capital'!$D$8:$D$32,0),MATCH(D$57,'4. Recovered capital'!$F$8:$BH$8,0))/INDEX('4. Recovered capital'!$F$8:$BH$32,MATCH($B59,'4. Recovered capital'!$D$8:$D$32,0),MATCH(D$57-1,'4. Recovered capital'!$F$8:$BH$8,0))-1,"NA")</f>
        <v>0.23250028854897598</v>
      </c>
      <c r="E59" s="234">
        <f>IFERROR(INDEX('4. Recovered capital'!$F$8:$BH$32,MATCH($B59,'4. Recovered capital'!$D$8:$D$32,0),MATCH(E$57,'4. Recovered capital'!$F$8:$BH$8,0))/INDEX('4. Recovered capital'!$F$8:$BH$32,MATCH($B59,'4. Recovered capital'!$D$8:$D$32,0),MATCH(E$57-1,'4. Recovered capital'!$F$8:$BH$8,0))-1,"NA")</f>
        <v>0.22062261268172012</v>
      </c>
      <c r="F59" s="234">
        <f>IFERROR(INDEX('4. Recovered capital'!$F$8:$BH$32,MATCH($B59,'4. Recovered capital'!$D$8:$D$32,0),MATCH(F$57,'4. Recovered capital'!$F$8:$BH$8,0))/INDEX('4. Recovered capital'!$F$8:$BH$32,MATCH($B59,'4. Recovered capital'!$D$8:$D$32,0),MATCH(F$57-1,'4. Recovered capital'!$F$8:$BH$8,0))-1,"NA")</f>
        <v>0.45139401894216369</v>
      </c>
      <c r="G59" s="234">
        <f>IFERROR(INDEX('4. Recovered capital'!$F$8:$BH$32,MATCH($B59,'4. Recovered capital'!$D$8:$D$32,0),MATCH(G$57,'4. Recovered capital'!$F$8:$BH$8,0))/INDEX('4. Recovered capital'!$F$8:$BH$32,MATCH($B59,'4. Recovered capital'!$D$8:$D$32,0),MATCH(G$57-1,'4. Recovered capital'!$F$8:$BH$8,0))-1,"NA")</f>
        <v>-0.12020753044422705</v>
      </c>
    </row>
    <row r="60" spans="2:82" x14ac:dyDescent="0.2">
      <c r="B60" s="133" t="s">
        <v>118</v>
      </c>
      <c r="C60" s="234">
        <f>IFERROR(INDEX('4. Recovered capital'!$F$8:$BH$32,MATCH($B60,'4. Recovered capital'!$D$8:$D$32,0),MATCH(C$57,'4. Recovered capital'!$F$8:$BH$8,0))/INDEX('4. Recovered capital'!$F$8:$BH$32,MATCH($B60,'4. Recovered capital'!$D$8:$D$32,0),MATCH(C$57-1,'4. Recovered capital'!$F$8:$BH$8,0))-1,"NA")</f>
        <v>0.1201522785808824</v>
      </c>
      <c r="D60" s="234">
        <f>IFERROR(INDEX('4. Recovered capital'!$F$8:$BH$32,MATCH($B60,'4. Recovered capital'!$D$8:$D$32,0),MATCH(D$57,'4. Recovered capital'!$F$8:$BH$8,0))/INDEX('4. Recovered capital'!$F$8:$BH$32,MATCH($B60,'4. Recovered capital'!$D$8:$D$32,0),MATCH(D$57-1,'4. Recovered capital'!$F$8:$BH$8,0))-1,"NA")</f>
        <v>8.1925751848624051E-2</v>
      </c>
      <c r="E60" s="234">
        <f>IFERROR(INDEX('4. Recovered capital'!$F$8:$BH$32,MATCH($B60,'4. Recovered capital'!$D$8:$D$32,0),MATCH(E$57,'4. Recovered capital'!$F$8:$BH$8,0))/INDEX('4. Recovered capital'!$F$8:$BH$32,MATCH($B60,'4. Recovered capital'!$D$8:$D$32,0),MATCH(E$57-1,'4. Recovered capital'!$F$8:$BH$8,0))-1,"NA")</f>
        <v>0.11888714290913738</v>
      </c>
      <c r="F60" s="234">
        <f>IFERROR(INDEX('4. Recovered capital'!$F$8:$BH$32,MATCH($B60,'4. Recovered capital'!$D$8:$D$32,0),MATCH(F$57,'4. Recovered capital'!$F$8:$BH$8,0))/INDEX('4. Recovered capital'!$F$8:$BH$32,MATCH($B60,'4. Recovered capital'!$D$8:$D$32,0),MATCH(F$57-1,'4. Recovered capital'!$F$8:$BH$8,0))-1,"NA")</f>
        <v>2.0041050893227608E-2</v>
      </c>
      <c r="G60" s="234">
        <f>IFERROR(INDEX('4. Recovered capital'!$F$8:$BH$32,MATCH($B60,'4. Recovered capital'!$D$8:$D$32,0),MATCH(G$57,'4. Recovered capital'!$F$8:$BH$8,0))/INDEX('4. Recovered capital'!$F$8:$BH$32,MATCH($B60,'4. Recovered capital'!$D$8:$D$32,0),MATCH(G$57-1,'4. Recovered capital'!$F$8:$BH$8,0))-1,"NA")</f>
        <v>-0.10050101761844754</v>
      </c>
    </row>
    <row r="61" spans="2:82" x14ac:dyDescent="0.2">
      <c r="B61" s="133" t="s">
        <v>317</v>
      </c>
      <c r="C61" s="234" t="str">
        <f>IFERROR(INDEX('4. Recovered capital'!$F$8:$BH$32,MATCH($B61,'4. Recovered capital'!$D$8:$D$32,0),MATCH(C$57,'4. Recovered capital'!$F$8:$BH$8,0))/INDEX('4. Recovered capital'!$F$8:$BH$32,MATCH($B61,'4. Recovered capital'!$D$8:$D$32,0),MATCH(C$57-1,'4. Recovered capital'!$F$8:$BH$8,0))-1,"NA")</f>
        <v>NA</v>
      </c>
      <c r="D61" s="234" t="str">
        <f>IFERROR(INDEX('4. Recovered capital'!$F$8:$BH$32,MATCH($B61,'4. Recovered capital'!$D$8:$D$32,0),MATCH(D$57,'4. Recovered capital'!$F$8:$BH$8,0))/INDEX('4. Recovered capital'!$F$8:$BH$32,MATCH($B61,'4. Recovered capital'!$D$8:$D$32,0),MATCH(D$57-1,'4. Recovered capital'!$F$8:$BH$8,0))-1,"NA")</f>
        <v>NA</v>
      </c>
      <c r="E61" s="234">
        <f>IFERROR(INDEX('4. Recovered capital'!$F$8:$BH$32,MATCH($B61,'4. Recovered capital'!$D$8:$D$32,0),MATCH(E$57,'4. Recovered capital'!$F$8:$BH$8,0))/INDEX('4. Recovered capital'!$F$8:$BH$32,MATCH($B61,'4. Recovered capital'!$D$8:$D$32,0),MATCH(E$57-1,'4. Recovered capital'!$F$8:$BH$8,0))-1,"NA")</f>
        <v>-8.411267331722716E-2</v>
      </c>
      <c r="F61" s="234">
        <f>IFERROR(INDEX('4. Recovered capital'!$F$8:$BH$32,MATCH($B61,'4. Recovered capital'!$D$8:$D$32,0),MATCH(F$57,'4. Recovered capital'!$F$8:$BH$8,0))/INDEX('4. Recovered capital'!$F$8:$BH$32,MATCH($B61,'4. Recovered capital'!$D$8:$D$32,0),MATCH(F$57-1,'4. Recovered capital'!$F$8:$BH$8,0))-1,"NA")</f>
        <v>0.90493856057369326</v>
      </c>
      <c r="G61" s="234">
        <f>IFERROR(INDEX('4. Recovered capital'!$F$8:$BH$32,MATCH($B61,'4. Recovered capital'!$D$8:$D$32,0),MATCH(G$57,'4. Recovered capital'!$F$8:$BH$8,0))/INDEX('4. Recovered capital'!$F$8:$BH$32,MATCH($B61,'4. Recovered capital'!$D$8:$D$32,0),MATCH(G$57-1,'4. Recovered capital'!$F$8:$BH$8,0))-1,"NA")</f>
        <v>-4.2034918293184287E-2</v>
      </c>
    </row>
    <row r="62" spans="2:82" x14ac:dyDescent="0.2">
      <c r="B62" s="133" t="s">
        <v>164</v>
      </c>
      <c r="C62" s="234">
        <f>IFERROR(INDEX('4. Recovered capital'!$F$8:$BH$32,MATCH($B62,'4. Recovered capital'!$D$8:$D$32,0),MATCH(C$57,'4. Recovered capital'!$F$8:$BH$8,0))/INDEX('4. Recovered capital'!$F$8:$BH$32,MATCH($B62,'4. Recovered capital'!$D$8:$D$32,0),MATCH(C$57-1,'4. Recovered capital'!$F$8:$BH$8,0))-1,"NA")</f>
        <v>3.8946687328222929E-4</v>
      </c>
      <c r="D62" s="234">
        <f>IFERROR(INDEX('4. Recovered capital'!$F$8:$BH$32,MATCH($B62,'4. Recovered capital'!$D$8:$D$32,0),MATCH(D$57,'4. Recovered capital'!$F$8:$BH$8,0))/INDEX('4. Recovered capital'!$F$8:$BH$32,MATCH($B62,'4. Recovered capital'!$D$8:$D$32,0),MATCH(D$57-1,'4. Recovered capital'!$F$8:$BH$8,0))-1,"NA")</f>
        <v>-8.9096943469090473E-2</v>
      </c>
      <c r="E62" s="234">
        <f>IFERROR(INDEX('4. Recovered capital'!$F$8:$BH$32,MATCH($B62,'4. Recovered capital'!$D$8:$D$32,0),MATCH(E$57,'4. Recovered capital'!$F$8:$BH$8,0))/INDEX('4. Recovered capital'!$F$8:$BH$32,MATCH($B62,'4. Recovered capital'!$D$8:$D$32,0),MATCH(E$57-1,'4. Recovered capital'!$F$8:$BH$8,0))-1,"NA")</f>
        <v>0.24062577190460765</v>
      </c>
      <c r="F62" s="234">
        <f>IFERROR(INDEX('4. Recovered capital'!$F$8:$BH$32,MATCH($B62,'4. Recovered capital'!$D$8:$D$32,0),MATCH(F$57,'4. Recovered capital'!$F$8:$BH$8,0))/INDEX('4. Recovered capital'!$F$8:$BH$32,MATCH($B62,'4. Recovered capital'!$D$8:$D$32,0),MATCH(F$57-1,'4. Recovered capital'!$F$8:$BH$8,0))-1,"NA")</f>
        <v>-3.4219754327357799E-2</v>
      </c>
      <c r="G62" s="234">
        <f>IFERROR(INDEX('4. Recovered capital'!$F$8:$BH$32,MATCH($B62,'4. Recovered capital'!$D$8:$D$32,0),MATCH(G$57,'4. Recovered capital'!$F$8:$BH$8,0))/INDEX('4. Recovered capital'!$F$8:$BH$32,MATCH($B62,'4. Recovered capital'!$D$8:$D$32,0),MATCH(G$57-1,'4. Recovered capital'!$F$8:$BH$8,0))-1,"NA")</f>
        <v>9.8526508091988152E-2</v>
      </c>
    </row>
    <row r="63" spans="2:82" x14ac:dyDescent="0.2">
      <c r="B63" s="133" t="s">
        <v>165</v>
      </c>
      <c r="C63" s="234">
        <f>IFERROR(INDEX('4. Recovered capital'!$F$8:$BH$32,MATCH($B63,'4. Recovered capital'!$D$8:$D$32,0),MATCH(C$57,'4. Recovered capital'!$F$8:$BH$8,0))/INDEX('4. Recovered capital'!$F$8:$BH$32,MATCH($B63,'4. Recovered capital'!$D$8:$D$32,0),MATCH(C$57-1,'4. Recovered capital'!$F$8:$BH$8,0))-1,"NA")</f>
        <v>1.3264631288433555</v>
      </c>
      <c r="D63" s="234">
        <f>IFERROR(INDEX('4. Recovered capital'!$F$8:$BH$32,MATCH($B63,'4. Recovered capital'!$D$8:$D$32,0),MATCH(D$57,'4. Recovered capital'!$F$8:$BH$8,0))/INDEX('4. Recovered capital'!$F$8:$BH$32,MATCH($B63,'4. Recovered capital'!$D$8:$D$32,0),MATCH(D$57-1,'4. Recovered capital'!$F$8:$BH$8,0))-1,"NA")</f>
        <v>0.97285895071819728</v>
      </c>
      <c r="E63" s="234">
        <f>IFERROR(INDEX('4. Recovered capital'!$F$8:$BH$32,MATCH($B63,'4. Recovered capital'!$D$8:$D$32,0),MATCH(E$57,'4. Recovered capital'!$F$8:$BH$8,0))/INDEX('4. Recovered capital'!$F$8:$BH$32,MATCH($B63,'4. Recovered capital'!$D$8:$D$32,0),MATCH(E$57-1,'4. Recovered capital'!$F$8:$BH$8,0))-1,"NA")</f>
        <v>-0.24632362391641005</v>
      </c>
      <c r="F63" s="234">
        <f>IFERROR(INDEX('4. Recovered capital'!$F$8:$BH$32,MATCH($B63,'4. Recovered capital'!$D$8:$D$32,0),MATCH(F$57,'4. Recovered capital'!$F$8:$BH$8,0))/INDEX('4. Recovered capital'!$F$8:$BH$32,MATCH($B63,'4. Recovered capital'!$D$8:$D$32,0),MATCH(F$57-1,'4. Recovered capital'!$F$8:$BH$8,0))-1,"NA")</f>
        <v>0.27975192163584306</v>
      </c>
      <c r="G63" s="234">
        <f>IFERROR(INDEX('4. Recovered capital'!$F$8:$BH$32,MATCH($B63,'4. Recovered capital'!$D$8:$D$32,0),MATCH(G$57,'4. Recovered capital'!$F$8:$BH$8,0))/INDEX('4. Recovered capital'!$F$8:$BH$32,MATCH($B63,'4. Recovered capital'!$D$8:$D$32,0),MATCH(G$57-1,'4. Recovered capital'!$F$8:$BH$8,0))-1,"NA")</f>
        <v>-0.60475414083832923</v>
      </c>
    </row>
    <row r="64" spans="2:82" x14ac:dyDescent="0.2">
      <c r="B64" s="338"/>
    </row>
    <row r="65" spans="2:8" x14ac:dyDescent="0.2">
      <c r="B65" s="338"/>
    </row>
    <row r="66" spans="2:8" s="333" customFormat="1" x14ac:dyDescent="0.2">
      <c r="B66" s="223" t="s">
        <v>447</v>
      </c>
      <c r="C66" s="478" t="s">
        <v>111</v>
      </c>
      <c r="D66" s="478"/>
      <c r="E66" s="478"/>
      <c r="F66" s="479" t="s">
        <v>112</v>
      </c>
      <c r="G66" s="479"/>
      <c r="H66" s="479"/>
    </row>
    <row r="67" spans="2:8" s="333" customFormat="1" ht="25.5" x14ac:dyDescent="0.2">
      <c r="B67" s="223" t="s">
        <v>33</v>
      </c>
      <c r="C67" s="223" t="s">
        <v>448</v>
      </c>
      <c r="D67" s="223" t="s">
        <v>449</v>
      </c>
      <c r="E67" s="223" t="s">
        <v>450</v>
      </c>
      <c r="F67" s="223" t="s">
        <v>448</v>
      </c>
      <c r="G67" s="223" t="s">
        <v>451</v>
      </c>
      <c r="H67" s="223" t="s">
        <v>450</v>
      </c>
    </row>
    <row r="68" spans="2:8" x14ac:dyDescent="0.2">
      <c r="B68" s="237" t="s">
        <v>34</v>
      </c>
      <c r="C68" s="133"/>
      <c r="D68" s="223"/>
      <c r="E68" s="223"/>
      <c r="F68" s="223"/>
      <c r="G68" s="223"/>
      <c r="H68" s="223"/>
    </row>
    <row r="69" spans="2:8" x14ac:dyDescent="0.2">
      <c r="B69" s="133" t="s">
        <v>153</v>
      </c>
      <c r="C69" s="223"/>
      <c r="D69" s="223"/>
      <c r="E69" s="223"/>
      <c r="F69" s="223"/>
      <c r="G69" s="223"/>
      <c r="H69" s="223"/>
    </row>
    <row r="70" spans="2:8" x14ac:dyDescent="0.2">
      <c r="B70" s="236" t="s">
        <v>452</v>
      </c>
      <c r="C70" s="264">
        <f>'5. Weighted average price'!M12</f>
        <v>0</v>
      </c>
      <c r="D70" s="264">
        <f>'5. Weighted average price'!N12</f>
        <v>0</v>
      </c>
      <c r="E70" s="291">
        <f>'5. Weighted average price'!O12</f>
        <v>0</v>
      </c>
      <c r="F70" s="264">
        <f>'5. Weighted average price'!P12</f>
        <v>0</v>
      </c>
      <c r="G70" s="264">
        <f>'5. Weighted average price'!Q12</f>
        <v>0</v>
      </c>
      <c r="H70" s="291">
        <f>'5. Weighted average price'!R12</f>
        <v>0</v>
      </c>
    </row>
    <row r="71" spans="2:8" x14ac:dyDescent="0.2">
      <c r="B71" s="236" t="s">
        <v>453</v>
      </c>
      <c r="C71" s="264">
        <f>'5. Weighted average price'!T12</f>
        <v>0</v>
      </c>
      <c r="D71" s="264">
        <f>'5. Weighted average price'!U12</f>
        <v>0</v>
      </c>
      <c r="E71" s="291">
        <f>'5. Weighted average price'!V12</f>
        <v>0</v>
      </c>
      <c r="F71" s="264">
        <f>'5. Weighted average price'!W12</f>
        <v>0</v>
      </c>
      <c r="G71" s="264">
        <f>'5. Weighted average price'!X12</f>
        <v>0</v>
      </c>
      <c r="H71" s="291">
        <f>'5. Weighted average price'!Y12</f>
        <v>0</v>
      </c>
    </row>
    <row r="72" spans="2:8" x14ac:dyDescent="0.2">
      <c r="B72" s="236" t="s">
        <v>454</v>
      </c>
      <c r="C72" s="264">
        <f>'5. Weighted average price'!Z12</f>
        <v>0</v>
      </c>
      <c r="D72" s="264">
        <f>'5. Weighted average price'!AA12</f>
        <v>0</v>
      </c>
      <c r="E72" s="291">
        <f>'5. Weighted average price'!AB12</f>
        <v>0</v>
      </c>
      <c r="F72" s="264">
        <f>'5. Weighted average price'!AC12</f>
        <v>0</v>
      </c>
      <c r="G72" s="264">
        <f>'5. Weighted average price'!AD12</f>
        <v>0</v>
      </c>
      <c r="H72" s="291">
        <f>'5. Weighted average price'!AE12</f>
        <v>0</v>
      </c>
    </row>
    <row r="73" spans="2:8" x14ac:dyDescent="0.2">
      <c r="B73" s="236" t="s">
        <v>455</v>
      </c>
      <c r="C73" s="264">
        <f>'5. Weighted average price'!AF12</f>
        <v>0</v>
      </c>
      <c r="D73" s="264">
        <f>'5. Weighted average price'!AG12</f>
        <v>0</v>
      </c>
      <c r="E73" s="291">
        <f>'5. Weighted average price'!AH12</f>
        <v>0</v>
      </c>
      <c r="F73" s="264">
        <f>'5. Weighted average price'!AI12</f>
        <v>0</v>
      </c>
      <c r="G73" s="264">
        <f>'5. Weighted average price'!AJ12</f>
        <v>0</v>
      </c>
      <c r="H73" s="291">
        <f>'5. Weighted average price'!AK12</f>
        <v>0</v>
      </c>
    </row>
    <row r="74" spans="2:8" x14ac:dyDescent="0.2">
      <c r="B74" s="236" t="s">
        <v>456</v>
      </c>
      <c r="C74" s="264">
        <f>'5. Weighted average price'!AM12</f>
        <v>21849.508504244735</v>
      </c>
      <c r="D74" s="264">
        <f>'5. Weighted average price'!AN12</f>
        <v>5645.8685720094663</v>
      </c>
      <c r="E74" s="291">
        <f>'5. Weighted average price'!AO12</f>
        <v>3.8699994917643119</v>
      </c>
      <c r="F74" s="264">
        <f>'5. Weighted average price'!AP12</f>
        <v>512.51123936589147</v>
      </c>
      <c r="G74" s="264">
        <f>'5. Weighted average price'!AQ12</f>
        <v>137.19702233250615</v>
      </c>
      <c r="H74" s="291">
        <f>'5. Weighted average price'!AR12</f>
        <v>3.7355857339511802</v>
      </c>
    </row>
    <row r="75" spans="2:8" x14ac:dyDescent="0.2">
      <c r="B75" s="236" t="s">
        <v>457</v>
      </c>
      <c r="C75" s="264">
        <f>'5. Weighted average price'!AS12</f>
        <v>0</v>
      </c>
      <c r="D75" s="264">
        <f>'5. Weighted average price'!AT12</f>
        <v>0</v>
      </c>
      <c r="E75" s="291">
        <f>'5. Weighted average price'!AU12</f>
        <v>0</v>
      </c>
      <c r="F75" s="264">
        <f>'5. Weighted average price'!AV12</f>
        <v>0</v>
      </c>
      <c r="G75" s="264">
        <f>'5. Weighted average price'!AW12</f>
        <v>0</v>
      </c>
      <c r="H75" s="291">
        <f>'5. Weighted average price'!AX12</f>
        <v>0</v>
      </c>
    </row>
    <row r="76" spans="2:8" x14ac:dyDescent="0.2">
      <c r="B76" s="236" t="s">
        <v>458</v>
      </c>
      <c r="C76" s="264">
        <f>'5. Weighted average price'!AY12</f>
        <v>0</v>
      </c>
      <c r="D76" s="264">
        <f>'5. Weighted average price'!AZ12</f>
        <v>0</v>
      </c>
      <c r="E76" s="291">
        <f>'5. Weighted average price'!BA12</f>
        <v>0</v>
      </c>
      <c r="F76" s="264">
        <f>'5. Weighted average price'!BB12</f>
        <v>0</v>
      </c>
      <c r="G76" s="264">
        <f>'5. Weighted average price'!BC12</f>
        <v>0</v>
      </c>
      <c r="H76" s="291">
        <f>'5. Weighted average price'!BD12</f>
        <v>0</v>
      </c>
    </row>
    <row r="77" spans="2:8" x14ac:dyDescent="0.2">
      <c r="B77" s="236" t="s">
        <v>459</v>
      </c>
      <c r="C77" s="264">
        <f>'5. Weighted average price'!BE12</f>
        <v>55970.548174760756</v>
      </c>
      <c r="D77" s="264">
        <f>'5. Weighted average price'!BF12</f>
        <v>28785.214043368011</v>
      </c>
      <c r="E77" s="291">
        <f>'5. Weighted average price'!BG12</f>
        <v>1.9444200793655773</v>
      </c>
      <c r="F77" s="264">
        <f>'5. Weighted average price'!BH12</f>
        <v>230.03389000000001</v>
      </c>
      <c r="G77" s="264">
        <f>'5. Weighted average price'!BI12</f>
        <v>109.8</v>
      </c>
      <c r="H77" s="291">
        <f>'5. Weighted average price'!BJ12</f>
        <v>2.0950263205828783</v>
      </c>
    </row>
    <row r="78" spans="2:8" x14ac:dyDescent="0.2">
      <c r="B78" s="133" t="s">
        <v>201</v>
      </c>
      <c r="C78" s="133"/>
      <c r="D78" s="133"/>
      <c r="E78" s="292"/>
      <c r="F78" s="133"/>
      <c r="G78" s="133"/>
      <c r="H78" s="292"/>
    </row>
    <row r="79" spans="2:8" x14ac:dyDescent="0.2">
      <c r="B79" s="236" t="s">
        <v>452</v>
      </c>
      <c r="C79" s="382">
        <f>'5. Weighted average price'!M13</f>
        <v>0</v>
      </c>
      <c r="D79" s="382">
        <f>'5. Weighted average price'!N13</f>
        <v>0</v>
      </c>
      <c r="E79" s="383">
        <f>'5. Weighted average price'!O13</f>
        <v>0</v>
      </c>
      <c r="F79" s="382">
        <f>'5. Weighted average price'!P13</f>
        <v>0</v>
      </c>
      <c r="G79" s="382">
        <f>'5. Weighted average price'!Q13</f>
        <v>0</v>
      </c>
      <c r="H79" s="383">
        <f>'5. Weighted average price'!R13</f>
        <v>0</v>
      </c>
    </row>
    <row r="80" spans="2:8" x14ac:dyDescent="0.2">
      <c r="B80" s="236" t="s">
        <v>453</v>
      </c>
      <c r="C80" s="382">
        <f>'5. Weighted average price'!T13</f>
        <v>0</v>
      </c>
      <c r="D80" s="382">
        <f>'5. Weighted average price'!U13</f>
        <v>0</v>
      </c>
      <c r="E80" s="383">
        <f>'5. Weighted average price'!V13</f>
        <v>0</v>
      </c>
      <c r="F80" s="382">
        <f>'5. Weighted average price'!W13</f>
        <v>0</v>
      </c>
      <c r="G80" s="382">
        <f>'5. Weighted average price'!X13</f>
        <v>0</v>
      </c>
      <c r="H80" s="383">
        <f>'5. Weighted average price'!Y13</f>
        <v>0</v>
      </c>
    </row>
    <row r="81" spans="2:8" x14ac:dyDescent="0.2">
      <c r="B81" s="236" t="s">
        <v>454</v>
      </c>
      <c r="C81" s="382">
        <f>'5. Weighted average price'!Z13</f>
        <v>0</v>
      </c>
      <c r="D81" s="382">
        <f>'5. Weighted average price'!AA13</f>
        <v>0</v>
      </c>
      <c r="E81" s="383">
        <f>'5. Weighted average price'!AB13</f>
        <v>0</v>
      </c>
      <c r="F81" s="382">
        <f>'5. Weighted average price'!AC13</f>
        <v>0</v>
      </c>
      <c r="G81" s="382">
        <f>'5. Weighted average price'!AD13</f>
        <v>0</v>
      </c>
      <c r="H81" s="383">
        <f>'5. Weighted average price'!AE13</f>
        <v>0</v>
      </c>
    </row>
    <row r="82" spans="2:8" x14ac:dyDescent="0.2">
      <c r="B82" s="236" t="s">
        <v>455</v>
      </c>
      <c r="C82" s="382">
        <f>'5. Weighted average price'!AF13</f>
        <v>0</v>
      </c>
      <c r="D82" s="382">
        <f>'5. Weighted average price'!AG13</f>
        <v>0</v>
      </c>
      <c r="E82" s="383">
        <f>'5. Weighted average price'!AH13</f>
        <v>0</v>
      </c>
      <c r="F82" s="382">
        <f>'5. Weighted average price'!AI13</f>
        <v>0</v>
      </c>
      <c r="G82" s="382">
        <f>'5. Weighted average price'!AJ13</f>
        <v>0</v>
      </c>
      <c r="H82" s="383">
        <f>'5. Weighted average price'!AK13</f>
        <v>0</v>
      </c>
    </row>
    <row r="83" spans="2:8" x14ac:dyDescent="0.2">
      <c r="B83" s="236" t="s">
        <v>456</v>
      </c>
      <c r="C83" s="382">
        <f>'5. Weighted average price'!AM13</f>
        <v>2342.4240806825096</v>
      </c>
      <c r="D83" s="382">
        <f>'5. Weighted average price'!AN13</f>
        <v>4167.7650932260913</v>
      </c>
      <c r="E83" s="383">
        <f>'5. Weighted average price'!AO13</f>
        <v>0.56203361472787272</v>
      </c>
      <c r="F83" s="382">
        <f>'5. Weighted average price'!AP13</f>
        <v>1870.215211880075</v>
      </c>
      <c r="G83" s="382">
        <f>'5. Weighted average price'!AQ13</f>
        <v>361.10431317704831</v>
      </c>
      <c r="H83" s="383">
        <f>'5. Weighted average price'!AR13</f>
        <v>5.1791550076642654</v>
      </c>
    </row>
    <row r="84" spans="2:8" x14ac:dyDescent="0.2">
      <c r="B84" s="236" t="s">
        <v>457</v>
      </c>
      <c r="C84" s="382">
        <f>'5. Weighted average price'!AS13</f>
        <v>0</v>
      </c>
      <c r="D84" s="382">
        <f>'5. Weighted average price'!AT13</f>
        <v>0</v>
      </c>
      <c r="E84" s="383">
        <f>'5. Weighted average price'!AU13</f>
        <v>0</v>
      </c>
      <c r="F84" s="382">
        <f>'5. Weighted average price'!AV13</f>
        <v>0</v>
      </c>
      <c r="G84" s="382">
        <f>'5. Weighted average price'!AW13</f>
        <v>0</v>
      </c>
      <c r="H84" s="383">
        <f>'5. Weighted average price'!AX13</f>
        <v>0</v>
      </c>
    </row>
    <row r="85" spans="2:8" x14ac:dyDescent="0.2">
      <c r="B85" s="236" t="s">
        <v>458</v>
      </c>
      <c r="C85" s="382">
        <f>'5. Weighted average price'!AY13</f>
        <v>0</v>
      </c>
      <c r="D85" s="382">
        <f>'5. Weighted average price'!AZ13</f>
        <v>0</v>
      </c>
      <c r="E85" s="383">
        <f>'5. Weighted average price'!BA13</f>
        <v>0</v>
      </c>
      <c r="F85" s="382">
        <f>'5. Weighted average price'!BB13</f>
        <v>0</v>
      </c>
      <c r="G85" s="382">
        <f>'5. Weighted average price'!BC13</f>
        <v>0</v>
      </c>
      <c r="H85" s="383">
        <f>'5. Weighted average price'!BD13</f>
        <v>0</v>
      </c>
    </row>
    <row r="86" spans="2:8" x14ac:dyDescent="0.2">
      <c r="B86" s="236" t="s">
        <v>459</v>
      </c>
      <c r="C86" s="382">
        <f>'5. Weighted average price'!BE13</f>
        <v>4452.6814285351347</v>
      </c>
      <c r="D86" s="382">
        <f>'5. Weighted average price'!BF13</f>
        <v>12986.239261522383</v>
      </c>
      <c r="E86" s="383">
        <f>'5. Weighted average price'!BG13</f>
        <v>0.34287689752707856</v>
      </c>
      <c r="F86" s="382">
        <f>'5. Weighted average price'!BH13</f>
        <v>153.0529441510854</v>
      </c>
      <c r="G86" s="382">
        <f>'5. Weighted average price'!BI13</f>
        <v>39.419164980914843</v>
      </c>
      <c r="H86" s="383">
        <f>'5. Weighted average price'!BJ13</f>
        <v>3.8827038630875972</v>
      </c>
    </row>
    <row r="87" spans="2:8" x14ac:dyDescent="0.2">
      <c r="B87" s="133" t="s">
        <v>36</v>
      </c>
      <c r="C87" s="133"/>
      <c r="D87" s="133"/>
      <c r="E87" s="292"/>
      <c r="F87" s="133"/>
      <c r="G87" s="133"/>
      <c r="H87" s="292"/>
    </row>
    <row r="88" spans="2:8" x14ac:dyDescent="0.2">
      <c r="B88" s="236" t="s">
        <v>452</v>
      </c>
      <c r="C88" s="264">
        <f>'5. Weighted average price'!M14</f>
        <v>0</v>
      </c>
      <c r="D88" s="264">
        <f>'5. Weighted average price'!N14</f>
        <v>0</v>
      </c>
      <c r="E88" s="291">
        <f>'5. Weighted average price'!O14</f>
        <v>0</v>
      </c>
      <c r="F88" s="264">
        <f>'5. Weighted average price'!P14</f>
        <v>0</v>
      </c>
      <c r="G88" s="264">
        <f>'5. Weighted average price'!Q14</f>
        <v>0</v>
      </c>
      <c r="H88" s="291">
        <f>'5. Weighted average price'!R14</f>
        <v>0</v>
      </c>
    </row>
    <row r="89" spans="2:8" x14ac:dyDescent="0.2">
      <c r="B89" s="236" t="s">
        <v>453</v>
      </c>
      <c r="C89" s="264">
        <f>'5. Weighted average price'!T14</f>
        <v>0</v>
      </c>
      <c r="D89" s="264">
        <f>'5. Weighted average price'!U14</f>
        <v>0</v>
      </c>
      <c r="E89" s="291">
        <f>'5. Weighted average price'!V14</f>
        <v>0</v>
      </c>
      <c r="F89" s="264">
        <f>'5. Weighted average price'!W14</f>
        <v>0</v>
      </c>
      <c r="G89" s="264">
        <f>'5. Weighted average price'!X14</f>
        <v>0</v>
      </c>
      <c r="H89" s="291">
        <f>'5. Weighted average price'!Y14</f>
        <v>0</v>
      </c>
    </row>
    <row r="90" spans="2:8" x14ac:dyDescent="0.2">
      <c r="B90" s="236" t="s">
        <v>454</v>
      </c>
      <c r="C90" s="264">
        <f>'5. Weighted average price'!Z14</f>
        <v>0</v>
      </c>
      <c r="D90" s="264">
        <f>'5. Weighted average price'!AA14</f>
        <v>0</v>
      </c>
      <c r="E90" s="291">
        <f>'5. Weighted average price'!AB14</f>
        <v>0</v>
      </c>
      <c r="F90" s="264">
        <f>'5. Weighted average price'!AC14</f>
        <v>0</v>
      </c>
      <c r="G90" s="264">
        <f>'5. Weighted average price'!AD14</f>
        <v>0</v>
      </c>
      <c r="H90" s="291">
        <f>'5. Weighted average price'!AE14</f>
        <v>0</v>
      </c>
    </row>
    <row r="91" spans="2:8" x14ac:dyDescent="0.2">
      <c r="B91" s="236" t="s">
        <v>455</v>
      </c>
      <c r="C91" s="264">
        <f>'5. Weighted average price'!AF14</f>
        <v>0</v>
      </c>
      <c r="D91" s="264">
        <f>'5. Weighted average price'!AG14</f>
        <v>0</v>
      </c>
      <c r="E91" s="291">
        <f>'5. Weighted average price'!AH14</f>
        <v>0</v>
      </c>
      <c r="F91" s="264">
        <f>'5. Weighted average price'!AI14</f>
        <v>0</v>
      </c>
      <c r="G91" s="264">
        <f>'5. Weighted average price'!AJ14</f>
        <v>0</v>
      </c>
      <c r="H91" s="291">
        <f>'5. Weighted average price'!AK14</f>
        <v>0</v>
      </c>
    </row>
    <row r="92" spans="2:8" x14ac:dyDescent="0.2">
      <c r="B92" s="236" t="s">
        <v>456</v>
      </c>
      <c r="C92" s="264">
        <f>'5. Weighted average price'!AM14</f>
        <v>0</v>
      </c>
      <c r="D92" s="264">
        <f>'5. Weighted average price'!AN14</f>
        <v>0</v>
      </c>
      <c r="E92" s="291">
        <f>'5. Weighted average price'!AO14</f>
        <v>0</v>
      </c>
      <c r="F92" s="264">
        <f>'5. Weighted average price'!AP14</f>
        <v>0</v>
      </c>
      <c r="G92" s="264">
        <f>'5. Weighted average price'!AQ14</f>
        <v>0</v>
      </c>
      <c r="H92" s="291">
        <f>'5. Weighted average price'!AR14</f>
        <v>0</v>
      </c>
    </row>
    <row r="93" spans="2:8" x14ac:dyDescent="0.2">
      <c r="B93" s="236" t="s">
        <v>457</v>
      </c>
      <c r="C93" s="264">
        <f>'5. Weighted average price'!AS14</f>
        <v>0</v>
      </c>
      <c r="D93" s="264">
        <f>'5. Weighted average price'!AT14</f>
        <v>0</v>
      </c>
      <c r="E93" s="291">
        <f>'5. Weighted average price'!AU14</f>
        <v>0</v>
      </c>
      <c r="F93" s="264">
        <f>'5. Weighted average price'!AV14</f>
        <v>0</v>
      </c>
      <c r="G93" s="264">
        <f>'5. Weighted average price'!AW14</f>
        <v>0</v>
      </c>
      <c r="H93" s="291">
        <f>'5. Weighted average price'!AX14</f>
        <v>0</v>
      </c>
    </row>
    <row r="94" spans="2:8" x14ac:dyDescent="0.2">
      <c r="B94" s="236" t="s">
        <v>458</v>
      </c>
      <c r="C94" s="264">
        <f>'5. Weighted average price'!AY14</f>
        <v>0</v>
      </c>
      <c r="D94" s="264">
        <f>'5. Weighted average price'!AZ14</f>
        <v>0</v>
      </c>
      <c r="E94" s="291">
        <f>'5. Weighted average price'!BA14</f>
        <v>0</v>
      </c>
      <c r="F94" s="264">
        <f>'5. Weighted average price'!BB14</f>
        <v>0</v>
      </c>
      <c r="G94" s="264">
        <f>'5. Weighted average price'!BC14</f>
        <v>0</v>
      </c>
      <c r="H94" s="291">
        <f>'5. Weighted average price'!BD14</f>
        <v>0</v>
      </c>
    </row>
    <row r="95" spans="2:8" x14ac:dyDescent="0.2">
      <c r="B95" s="236" t="s">
        <v>459</v>
      </c>
      <c r="C95" s="264">
        <f>'5. Weighted average price'!BE14</f>
        <v>0</v>
      </c>
      <c r="D95" s="264">
        <f>'5. Weighted average price'!BF14</f>
        <v>0</v>
      </c>
      <c r="E95" s="291">
        <f>'5. Weighted average price'!BG14</f>
        <v>0</v>
      </c>
      <c r="F95" s="264">
        <f>'5. Weighted average price'!BH14</f>
        <v>0</v>
      </c>
      <c r="G95" s="264">
        <f>'5. Weighted average price'!BI14</f>
        <v>0</v>
      </c>
      <c r="H95" s="291">
        <f>'5. Weighted average price'!BJ14</f>
        <v>0</v>
      </c>
    </row>
    <row r="96" spans="2:8" x14ac:dyDescent="0.2">
      <c r="B96" s="237" t="s">
        <v>228</v>
      </c>
      <c r="C96" s="133"/>
      <c r="D96" s="133"/>
      <c r="E96" s="292"/>
      <c r="F96" s="133"/>
      <c r="G96" s="133"/>
      <c r="H96" s="292"/>
    </row>
    <row r="97" spans="2:8" x14ac:dyDescent="0.2">
      <c r="B97" s="238" t="s">
        <v>226</v>
      </c>
      <c r="C97" s="264">
        <f>'5. Weighted average price'!F16</f>
        <v>0</v>
      </c>
      <c r="D97" s="264">
        <f>'5. Weighted average price'!G16</f>
        <v>0</v>
      </c>
      <c r="E97" s="291">
        <f>'5. Weighted average price'!H16</f>
        <v>0</v>
      </c>
      <c r="F97" s="264">
        <f>'5. Weighted average price'!I16</f>
        <v>0</v>
      </c>
      <c r="G97" s="264">
        <f>'5. Weighted average price'!J16</f>
        <v>0</v>
      </c>
      <c r="H97" s="291">
        <f>'5. Weighted average price'!K16</f>
        <v>0</v>
      </c>
    </row>
    <row r="98" spans="2:8" x14ac:dyDescent="0.2">
      <c r="B98" s="237" t="s">
        <v>37</v>
      </c>
      <c r="C98" s="133"/>
      <c r="D98" s="133"/>
      <c r="E98" s="292"/>
      <c r="F98" s="133"/>
      <c r="G98" s="133"/>
      <c r="H98" s="292"/>
    </row>
    <row r="99" spans="2:8" x14ac:dyDescent="0.2">
      <c r="B99" s="238" t="s">
        <v>227</v>
      </c>
      <c r="C99" s="264">
        <f>'5. Weighted average price'!F18</f>
        <v>0</v>
      </c>
      <c r="D99" s="264">
        <f>'5. Weighted average price'!G18</f>
        <v>0</v>
      </c>
      <c r="E99" s="291">
        <f>'5. Weighted average price'!H18</f>
        <v>0</v>
      </c>
      <c r="F99" s="264">
        <f>'5. Weighted average price'!I18</f>
        <v>0</v>
      </c>
      <c r="G99" s="264">
        <f>'5. Weighted average price'!J18</f>
        <v>0</v>
      </c>
      <c r="H99" s="291">
        <f>'5. Weighted average price'!K18</f>
        <v>0</v>
      </c>
    </row>
    <row r="100" spans="2:8" x14ac:dyDescent="0.2">
      <c r="B100" s="237" t="s">
        <v>460</v>
      </c>
      <c r="C100" s="264">
        <f>'5. Weighted average price'!F19</f>
        <v>116.79152622222222</v>
      </c>
      <c r="D100" s="343"/>
      <c r="E100" s="343"/>
      <c r="F100" s="264">
        <f>'5. Weighted average price'!I19</f>
        <v>0</v>
      </c>
      <c r="G100" s="343"/>
      <c r="H100" s="343"/>
    </row>
    <row r="101" spans="2:8" x14ac:dyDescent="0.2">
      <c r="B101" s="338"/>
      <c r="F101" s="45"/>
    </row>
    <row r="102" spans="2:8" x14ac:dyDescent="0.2">
      <c r="B102" s="338"/>
      <c r="C102" s="342"/>
    </row>
    <row r="103" spans="2:8" ht="25.5" x14ac:dyDescent="0.2">
      <c r="B103" s="223" t="s">
        <v>461</v>
      </c>
      <c r="C103" s="223" t="s">
        <v>462</v>
      </c>
      <c r="D103" s="223" t="s">
        <v>537</v>
      </c>
    </row>
    <row r="104" spans="2:8" ht="25.5" x14ac:dyDescent="0.2">
      <c r="B104" s="133" t="s">
        <v>463</v>
      </c>
      <c r="C104" s="264">
        <f>C37</f>
        <v>196018117.24622688</v>
      </c>
      <c r="D104" s="264">
        <f>C52</f>
        <v>-2.2351741790771484E-8</v>
      </c>
    </row>
    <row r="105" spans="2:8" x14ac:dyDescent="0.2">
      <c r="B105" s="133" t="s">
        <v>464</v>
      </c>
      <c r="C105" s="239">
        <f>IFERROR('3. Statement of pipeline assets'!D99/'3. Statement of pipeline assets'!D100,0)</f>
        <v>4.6164252296673418E-2</v>
      </c>
      <c r="D105" s="239">
        <f>IFERROR('4. Recovered capital'!E23/'4. Recovered capital'!E24,0)</f>
        <v>8.3893885593192344E-2</v>
      </c>
    </row>
    <row r="106" spans="2:8" x14ac:dyDescent="0.2">
      <c r="B106" s="133" t="s">
        <v>465</v>
      </c>
      <c r="C106" s="239">
        <f>IFERROR('3. Statement of pipeline assets'!D80/'3. Statement of pipeline assets'!D100,0)</f>
        <v>0.95383574770332658</v>
      </c>
      <c r="D106" s="239">
        <f>IFERROR('4. Recovered capital'!E16/'4. Recovered capital'!E24,0)</f>
        <v>0.91610611440680778</v>
      </c>
    </row>
    <row r="107" spans="2:8" ht="25.5" x14ac:dyDescent="0.2">
      <c r="B107" s="133"/>
      <c r="C107" s="223" t="s">
        <v>466</v>
      </c>
      <c r="D107" s="341"/>
    </row>
    <row r="108" spans="2:8" x14ac:dyDescent="0.2">
      <c r="B108" s="133" t="s">
        <v>467</v>
      </c>
      <c r="C108" s="240">
        <f>IFERROR('2. Revenues and expenses'!D16/'2. Revenues and expenses'!D20,0)</f>
        <v>1</v>
      </c>
      <c r="D108" s="341"/>
    </row>
    <row r="109" spans="2:8" x14ac:dyDescent="0.2">
      <c r="B109" s="133" t="s">
        <v>468</v>
      </c>
      <c r="C109" s="240">
        <f>IFERROR('2. Revenues and expenses'!D19/'2. Revenues and expenses'!D20,0)</f>
        <v>0</v>
      </c>
      <c r="D109" s="341"/>
    </row>
    <row r="110" spans="2:8" x14ac:dyDescent="0.2">
      <c r="B110" s="133" t="s">
        <v>469</v>
      </c>
      <c r="C110" s="240">
        <f>IFERROR('2. Revenues and expenses'!D30/'2. Revenues and expenses'!D42,0)</f>
        <v>0.50878643683139524</v>
      </c>
      <c r="D110" s="341"/>
    </row>
    <row r="111" spans="2:8" x14ac:dyDescent="0.2">
      <c r="B111" s="133" t="s">
        <v>470</v>
      </c>
      <c r="C111" s="240">
        <f>IFERROR('2. Revenues and expenses'!D41/'2. Revenues and expenses'!D42,0)</f>
        <v>0.49121356316860476</v>
      </c>
      <c r="D111" s="341"/>
    </row>
    <row r="112" spans="2:8" x14ac:dyDescent="0.2">
      <c r="B112" s="338"/>
    </row>
    <row r="113" spans="2:4" x14ac:dyDescent="0.2">
      <c r="B113" s="338"/>
    </row>
    <row r="114" spans="2:4" ht="25.5" x14ac:dyDescent="0.2">
      <c r="B114" s="223" t="s">
        <v>471</v>
      </c>
      <c r="C114" s="223" t="s">
        <v>466</v>
      </c>
      <c r="D114" s="223" t="s">
        <v>472</v>
      </c>
    </row>
    <row r="115" spans="2:4" x14ac:dyDescent="0.2">
      <c r="B115" s="133" t="s">
        <v>473</v>
      </c>
      <c r="C115" s="263">
        <f>'2. Revenues and expenses'!F24</f>
        <v>-6869551.3820114369</v>
      </c>
      <c r="D115" s="263">
        <f>'3.3 Depreciation amortisation'!N53</f>
        <v>-6869551.3820114369</v>
      </c>
    </row>
    <row r="116" spans="2:4" x14ac:dyDescent="0.2">
      <c r="B116" s="133" t="s">
        <v>474</v>
      </c>
      <c r="C116" s="263">
        <f>'2. Revenues and expenses'!F35+'2.4 Shared costs'!H20</f>
        <v>-2844403.5349505865</v>
      </c>
      <c r="D116" s="263">
        <f>'3.3 Depreciation amortisation'!M85</f>
        <v>-2844403.534950586</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9999"/>
  </sheetPr>
  <dimension ref="B1:H36"/>
  <sheetViews>
    <sheetView zoomScale="80" zoomScaleNormal="80" workbookViewId="0">
      <selection activeCell="C9" sqref="C9"/>
    </sheetView>
  </sheetViews>
  <sheetFormatPr defaultColWidth="9.28515625" defaultRowHeight="12.75" x14ac:dyDescent="0.2"/>
  <cols>
    <col min="1" max="1" width="12" style="22" customWidth="1"/>
    <col min="2" max="2" width="54.7109375" style="22" customWidth="1"/>
    <col min="3" max="4" width="42.7109375" style="22" customWidth="1"/>
    <col min="5" max="5" width="6.7109375" style="22" customWidth="1"/>
    <col min="6" max="8" width="19.7109375" style="22" customWidth="1"/>
    <col min="9" max="9" width="18.28515625" style="22" customWidth="1"/>
    <col min="10" max="16384" width="9.28515625" style="22"/>
  </cols>
  <sheetData>
    <row r="1" spans="2:8" ht="20.25" x14ac:dyDescent="0.3">
      <c r="B1" s="328" t="s">
        <v>100</v>
      </c>
      <c r="C1" s="21"/>
      <c r="D1" s="21"/>
      <c r="E1" s="21"/>
      <c r="F1" s="21"/>
      <c r="G1" s="21"/>
    </row>
    <row r="2" spans="2:8" ht="15" x14ac:dyDescent="0.25">
      <c r="B2" s="52" t="str">
        <f>Tradingname</f>
        <v>GOLDFIELDS GAS TRANSMISSION PTY LTD</v>
      </c>
      <c r="C2" s="53"/>
    </row>
    <row r="3" spans="2:8" ht="15" x14ac:dyDescent="0.25">
      <c r="B3" s="54" t="s">
        <v>239</v>
      </c>
      <c r="C3" s="55" t="str">
        <f>TEXT(Yearstart,"dd/mm/yyyy")&amp;" to "&amp;TEXT(Yearending,"dd/mm/yyyy")</f>
        <v>01/07/2023 to 30/06/2024</v>
      </c>
    </row>
    <row r="4" spans="2:8" ht="20.25" x14ac:dyDescent="0.3">
      <c r="B4" s="20"/>
    </row>
    <row r="5" spans="2:8" ht="15.75" x14ac:dyDescent="0.25">
      <c r="B5" s="32" t="s">
        <v>183</v>
      </c>
    </row>
    <row r="6" spans="2:8" x14ac:dyDescent="0.2">
      <c r="B6" s="24"/>
      <c r="C6" s="27"/>
      <c r="D6" s="27"/>
      <c r="E6" s="28"/>
      <c r="F6" s="33"/>
      <c r="G6" s="29"/>
      <c r="H6" s="29"/>
    </row>
    <row r="7" spans="2:8" ht="13.5" customHeight="1" x14ac:dyDescent="0.2">
      <c r="B7" s="133" t="s">
        <v>30</v>
      </c>
      <c r="C7" s="100" t="s">
        <v>590</v>
      </c>
    </row>
    <row r="8" spans="2:8" ht="13.5" customHeight="1" x14ac:dyDescent="0.2">
      <c r="B8" s="133" t="s">
        <v>179</v>
      </c>
      <c r="C8" s="316">
        <v>1378</v>
      </c>
    </row>
    <row r="9" spans="2:8" ht="13.5" customHeight="1" x14ac:dyDescent="0.2">
      <c r="B9" s="133" t="s">
        <v>31</v>
      </c>
      <c r="C9" s="316">
        <v>23</v>
      </c>
    </row>
    <row r="10" spans="2:8" ht="13.5" customHeight="1" x14ac:dyDescent="0.2">
      <c r="B10" s="133" t="s">
        <v>32</v>
      </c>
      <c r="C10" s="102" t="s">
        <v>563</v>
      </c>
    </row>
    <row r="12" spans="2:8" ht="15.75" x14ac:dyDescent="0.25">
      <c r="B12" s="32" t="s">
        <v>184</v>
      </c>
    </row>
    <row r="14" spans="2:8" x14ac:dyDescent="0.2">
      <c r="B14" s="97" t="s">
        <v>33</v>
      </c>
      <c r="C14" s="98" t="s">
        <v>129</v>
      </c>
      <c r="D14" s="98" t="s">
        <v>44</v>
      </c>
    </row>
    <row r="15" spans="2:8" ht="14.25" x14ac:dyDescent="0.2">
      <c r="B15" s="388" t="s">
        <v>34</v>
      </c>
      <c r="C15" s="389"/>
      <c r="D15" s="390"/>
    </row>
    <row r="16" spans="2:8" x14ac:dyDescent="0.2">
      <c r="B16" s="238" t="s">
        <v>475</v>
      </c>
      <c r="C16" s="103" t="s">
        <v>733</v>
      </c>
      <c r="D16" s="103" t="s">
        <v>499</v>
      </c>
    </row>
    <row r="17" spans="2:4" x14ac:dyDescent="0.2">
      <c r="B17" s="133" t="s">
        <v>35</v>
      </c>
      <c r="C17" s="103" t="s">
        <v>733</v>
      </c>
      <c r="D17" s="103" t="s">
        <v>499</v>
      </c>
    </row>
    <row r="18" spans="2:4" x14ac:dyDescent="0.2">
      <c r="B18" s="133" t="s">
        <v>36</v>
      </c>
      <c r="C18" s="103" t="s">
        <v>499</v>
      </c>
      <c r="D18" s="103" t="s">
        <v>499</v>
      </c>
    </row>
    <row r="19" spans="2:4" ht="14.25" x14ac:dyDescent="0.2">
      <c r="B19" s="388" t="s">
        <v>236</v>
      </c>
      <c r="C19" s="389"/>
      <c r="D19" s="390"/>
    </row>
    <row r="20" spans="2:4" x14ac:dyDescent="0.2">
      <c r="B20" s="238" t="s">
        <v>476</v>
      </c>
      <c r="C20" s="103" t="s">
        <v>499</v>
      </c>
      <c r="D20" s="103" t="s">
        <v>499</v>
      </c>
    </row>
    <row r="21" spans="2:4" x14ac:dyDescent="0.2">
      <c r="B21" s="238" t="s">
        <v>477</v>
      </c>
      <c r="C21" s="103" t="s">
        <v>499</v>
      </c>
      <c r="D21" s="103" t="s">
        <v>499</v>
      </c>
    </row>
    <row r="22" spans="2:4" ht="14.25" x14ac:dyDescent="0.2">
      <c r="B22" s="388" t="s">
        <v>37</v>
      </c>
      <c r="C22" s="389"/>
      <c r="D22" s="390"/>
    </row>
    <row r="23" spans="2:4" x14ac:dyDescent="0.2">
      <c r="B23" s="133" t="s">
        <v>38</v>
      </c>
      <c r="C23" s="103" t="s">
        <v>733</v>
      </c>
      <c r="D23" s="103" t="s">
        <v>499</v>
      </c>
    </row>
    <row r="24" spans="2:4" x14ac:dyDescent="0.2">
      <c r="B24" s="133" t="s">
        <v>39</v>
      </c>
      <c r="C24" s="103" t="s">
        <v>733</v>
      </c>
      <c r="D24" s="103" t="s">
        <v>499</v>
      </c>
    </row>
    <row r="25" spans="2:4" ht="14.25" x14ac:dyDescent="0.2">
      <c r="B25" s="388" t="s">
        <v>40</v>
      </c>
      <c r="C25" s="389"/>
      <c r="D25" s="390"/>
    </row>
    <row r="26" spans="2:4" x14ac:dyDescent="0.2">
      <c r="B26" s="133" t="s">
        <v>41</v>
      </c>
      <c r="C26" s="103" t="s">
        <v>499</v>
      </c>
      <c r="D26" s="103" t="s">
        <v>499</v>
      </c>
    </row>
    <row r="27" spans="2:4" x14ac:dyDescent="0.2">
      <c r="B27" s="133" t="s">
        <v>42</v>
      </c>
      <c r="C27" s="103" t="s">
        <v>733</v>
      </c>
      <c r="D27" s="103" t="s">
        <v>499</v>
      </c>
    </row>
    <row r="28" spans="2:4" ht="14.25" x14ac:dyDescent="0.2">
      <c r="B28" s="388" t="s">
        <v>43</v>
      </c>
      <c r="C28" s="389"/>
      <c r="D28" s="390"/>
    </row>
    <row r="29" spans="2:4" x14ac:dyDescent="0.2">
      <c r="B29" s="56" t="s">
        <v>181</v>
      </c>
      <c r="C29" s="103"/>
      <c r="D29" s="103"/>
    </row>
    <row r="30" spans="2:4" x14ac:dyDescent="0.2">
      <c r="B30" s="56" t="s">
        <v>181</v>
      </c>
      <c r="C30" s="103"/>
      <c r="D30" s="103"/>
    </row>
    <row r="31" spans="2:4" x14ac:dyDescent="0.2">
      <c r="B31" s="56" t="s">
        <v>181</v>
      </c>
      <c r="C31" s="103"/>
      <c r="D31" s="103"/>
    </row>
    <row r="32" spans="2:4" x14ac:dyDescent="0.2">
      <c r="B32" s="56" t="s">
        <v>181</v>
      </c>
      <c r="C32" s="103"/>
      <c r="D32" s="103"/>
    </row>
    <row r="33" spans="2:4" x14ac:dyDescent="0.2">
      <c r="B33" s="56" t="s">
        <v>181</v>
      </c>
      <c r="C33" s="103"/>
      <c r="D33" s="103"/>
    </row>
    <row r="34" spans="2:4" x14ac:dyDescent="0.2">
      <c r="B34" s="56" t="s">
        <v>181</v>
      </c>
      <c r="C34" s="103"/>
      <c r="D34" s="103"/>
    </row>
    <row r="35" spans="2:4" x14ac:dyDescent="0.2">
      <c r="B35" s="56" t="s">
        <v>181</v>
      </c>
      <c r="C35" s="103"/>
      <c r="D35" s="103"/>
    </row>
    <row r="36" spans="2:4" x14ac:dyDescent="0.2">
      <c r="B36" s="56" t="s">
        <v>181</v>
      </c>
      <c r="C36" s="103"/>
      <c r="D36" s="103"/>
    </row>
  </sheetData>
  <dataValidations count="2">
    <dataValidation type="list" allowBlank="1" showInputMessage="1" showErrorMessage="1" sqref="C10">
      <formula1>"Distribution,Transmission"</formula1>
    </dataValidation>
    <dataValidation type="list" allowBlank="1" showInputMessage="1" showErrorMessage="1" sqref="C29:D36 C23:D24 C16:D18 C20:D21 C26:D27">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9999"/>
  </sheetPr>
  <dimension ref="B1:G10"/>
  <sheetViews>
    <sheetView zoomScale="80" zoomScaleNormal="80" workbookViewId="0"/>
  </sheetViews>
  <sheetFormatPr defaultColWidth="9.28515625" defaultRowHeight="12.75" x14ac:dyDescent="0.2"/>
  <cols>
    <col min="1" max="1" width="12" style="22" customWidth="1"/>
    <col min="2" max="2" width="37.5703125" style="22" customWidth="1"/>
    <col min="3" max="3" width="42.7109375" style="22" customWidth="1"/>
    <col min="4" max="4" width="6.7109375" style="22" customWidth="1"/>
    <col min="5" max="7" width="19.7109375" style="22" customWidth="1"/>
    <col min="8" max="8" width="18.28515625" style="22" customWidth="1"/>
    <col min="9" max="16384" width="9.28515625" style="22"/>
  </cols>
  <sheetData>
    <row r="1" spans="2:7" ht="20.25" x14ac:dyDescent="0.3">
      <c r="B1" s="23" t="s">
        <v>94</v>
      </c>
      <c r="C1" s="21"/>
      <c r="D1" s="21"/>
      <c r="E1" s="21"/>
      <c r="F1" s="21"/>
      <c r="G1" s="21"/>
    </row>
    <row r="2" spans="2:7" ht="15" x14ac:dyDescent="0.25">
      <c r="B2" s="52" t="str">
        <f>Tradingname</f>
        <v>GOLDFIELDS GAS TRANSMISSION PTY LTD</v>
      </c>
      <c r="C2" s="53"/>
    </row>
    <row r="3" spans="2:7" ht="15" x14ac:dyDescent="0.25">
      <c r="B3" s="54" t="s">
        <v>239</v>
      </c>
      <c r="C3" s="55" t="str">
        <f>TEXT(Yearstart,"dd/mm/yyyy")&amp;" to "&amp;TEXT(Yearending,"dd/mm/yyyy")</f>
        <v>01/07/2023 to 30/06/2024</v>
      </c>
    </row>
    <row r="4" spans="2:7" ht="14.25" customHeight="1" x14ac:dyDescent="0.3">
      <c r="B4" s="20"/>
    </row>
    <row r="5" spans="2:7" ht="15.75" x14ac:dyDescent="0.25">
      <c r="B5" s="32" t="s">
        <v>223</v>
      </c>
    </row>
    <row r="6" spans="2:7" x14ac:dyDescent="0.2">
      <c r="B6" s="24"/>
      <c r="C6" s="27"/>
      <c r="D6" s="28"/>
      <c r="E6" s="33"/>
      <c r="F6" s="29"/>
      <c r="G6" s="29"/>
    </row>
    <row r="7" spans="2:7" ht="57" customHeight="1" x14ac:dyDescent="0.2">
      <c r="B7" s="97"/>
      <c r="C7" s="104" t="s">
        <v>98</v>
      </c>
    </row>
    <row r="8" spans="2:7" ht="13.5" customHeight="1" x14ac:dyDescent="0.2">
      <c r="B8" s="133" t="s">
        <v>95</v>
      </c>
      <c r="C8" s="268">
        <f>'2. Revenues and expenses'!F43</f>
        <v>67911003.999961257</v>
      </c>
    </row>
    <row r="9" spans="2:7" ht="13.5" customHeight="1" x14ac:dyDescent="0.2">
      <c r="B9" s="133" t="s">
        <v>96</v>
      </c>
      <c r="C9" s="268">
        <f>'3. Statement of pipeline assets'!$D$100</f>
        <v>196018117.24622688</v>
      </c>
    </row>
    <row r="10" spans="2:7" ht="13.5" customHeight="1" x14ac:dyDescent="0.2">
      <c r="B10" s="133" t="s">
        <v>97</v>
      </c>
      <c r="C10" s="329">
        <f>IFERROR(C8/C9,0)</f>
        <v>0.34645268995546619</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9999"/>
    <pageSetUpPr fitToPage="1"/>
  </sheetPr>
  <dimension ref="A1:I44"/>
  <sheetViews>
    <sheetView zoomScale="80" zoomScaleNormal="80" workbookViewId="0"/>
  </sheetViews>
  <sheetFormatPr defaultColWidth="9.28515625" defaultRowHeight="12.75" x14ac:dyDescent="0.2"/>
  <cols>
    <col min="1" max="1" width="12" style="22" customWidth="1"/>
    <col min="2" max="2" width="19.28515625" style="22" customWidth="1"/>
    <col min="3" max="3" width="43.42578125" style="22" customWidth="1"/>
    <col min="4" max="9" width="20.7109375" style="22" customWidth="1"/>
    <col min="10" max="16384" width="9.28515625" style="22"/>
  </cols>
  <sheetData>
    <row r="1" spans="1:9" ht="20.25" x14ac:dyDescent="0.3">
      <c r="B1" s="484" t="s">
        <v>194</v>
      </c>
      <c r="C1" s="484"/>
      <c r="D1" s="484"/>
      <c r="E1" s="21"/>
      <c r="F1" s="21"/>
      <c r="G1" s="21"/>
      <c r="H1" s="21"/>
      <c r="I1" s="21"/>
    </row>
    <row r="2" spans="1:9" ht="18" customHeight="1" x14ac:dyDescent="0.45">
      <c r="B2" s="52" t="str">
        <f>Tradingname</f>
        <v>GOLDFIELDS GAS TRANSMISSION PTY LTD</v>
      </c>
      <c r="C2" s="53"/>
      <c r="I2" s="47"/>
    </row>
    <row r="3" spans="1:9" ht="15" x14ac:dyDescent="0.25">
      <c r="B3" s="54" t="s">
        <v>239</v>
      </c>
      <c r="C3" s="55" t="str">
        <f>TEXT(Yearstart,"dd/mm/yyyy")&amp;" to "&amp;TEXT(Yearending,"dd/mm/yyyy")</f>
        <v>01/07/2023 to 30/06/2024</v>
      </c>
    </row>
    <row r="4" spans="1:9" ht="12.75" customHeight="1" x14ac:dyDescent="0.3">
      <c r="B4" s="20"/>
      <c r="D4" s="44"/>
      <c r="G4" s="44"/>
    </row>
    <row r="5" spans="1:9" ht="15.75" x14ac:dyDescent="0.2">
      <c r="B5" s="480" t="s">
        <v>224</v>
      </c>
      <c r="C5" s="480"/>
      <c r="D5" s="480"/>
    </row>
    <row r="6" spans="1:9" x14ac:dyDescent="0.2">
      <c r="B6" s="24"/>
      <c r="C6" s="25"/>
      <c r="D6" s="26"/>
      <c r="E6" s="26"/>
      <c r="F6" s="26"/>
      <c r="G6" s="26"/>
      <c r="H6" s="26"/>
      <c r="I6" s="26"/>
    </row>
    <row r="7" spans="1:9" ht="30.75" customHeight="1" x14ac:dyDescent="0.2">
      <c r="B7" s="98"/>
      <c r="C7" s="98"/>
      <c r="D7" s="481" t="s">
        <v>230</v>
      </c>
      <c r="E7" s="482"/>
      <c r="F7" s="483"/>
      <c r="G7" s="481" t="s">
        <v>231</v>
      </c>
      <c r="H7" s="482"/>
      <c r="I7" s="483"/>
    </row>
    <row r="8" spans="1:9" ht="51" customHeight="1" x14ac:dyDescent="0.2">
      <c r="B8" s="97" t="s">
        <v>222</v>
      </c>
      <c r="C8" s="98" t="s">
        <v>19</v>
      </c>
      <c r="D8" s="105" t="s">
        <v>57</v>
      </c>
      <c r="E8" s="105" t="s">
        <v>58</v>
      </c>
      <c r="F8" s="105" t="s">
        <v>25</v>
      </c>
      <c r="G8" s="105" t="s">
        <v>57</v>
      </c>
      <c r="H8" s="105" t="s">
        <v>58</v>
      </c>
      <c r="I8" s="105" t="s">
        <v>25</v>
      </c>
    </row>
    <row r="9" spans="1:9" x14ac:dyDescent="0.2">
      <c r="B9" s="108"/>
      <c r="C9" s="106"/>
      <c r="D9" s="107" t="s">
        <v>182</v>
      </c>
      <c r="E9" s="107" t="s">
        <v>182</v>
      </c>
      <c r="F9" s="107" t="s">
        <v>182</v>
      </c>
      <c r="G9" s="107" t="s">
        <v>182</v>
      </c>
      <c r="H9" s="107" t="s">
        <v>182</v>
      </c>
      <c r="I9" s="107" t="s">
        <v>182</v>
      </c>
    </row>
    <row r="10" spans="1:9" x14ac:dyDescent="0.2">
      <c r="B10" s="391"/>
      <c r="C10" s="392" t="s">
        <v>45</v>
      </c>
      <c r="D10" s="393"/>
      <c r="E10" s="393"/>
      <c r="F10" s="393"/>
      <c r="G10" s="393"/>
      <c r="H10" s="393"/>
      <c r="I10" s="394"/>
    </row>
    <row r="11" spans="1:9" x14ac:dyDescent="0.2">
      <c r="B11" s="345" t="s">
        <v>593</v>
      </c>
      <c r="C11" s="134" t="s">
        <v>128</v>
      </c>
      <c r="D11" s="260">
        <f>'2.1 Revenue by service'!D21</f>
        <v>90003007.859086096</v>
      </c>
      <c r="E11" s="260">
        <f>'2.1 Revenue by service'!E21</f>
        <v>0</v>
      </c>
      <c r="F11" s="260">
        <f t="shared" ref="F11:F16" si="0">SUM(D11:E11)</f>
        <v>90003007.859086096</v>
      </c>
      <c r="G11" s="260">
        <f>'2.1 Revenue by service'!G21</f>
        <v>102082266.8275739</v>
      </c>
      <c r="H11" s="260">
        <f>'2.1 Revenue by service'!H21</f>
        <v>0</v>
      </c>
      <c r="I11" s="260">
        <f>SUM(G11:H11)</f>
        <v>102082266.8275739</v>
      </c>
    </row>
    <row r="12" spans="1:9" x14ac:dyDescent="0.2">
      <c r="A12" s="199"/>
      <c r="B12" s="145"/>
      <c r="C12" s="302" t="s">
        <v>46</v>
      </c>
      <c r="D12" s="260">
        <f>'2.2 Revenue contributions '!C15</f>
        <v>0</v>
      </c>
      <c r="E12" s="260">
        <f>'2.2 Revenue contributions '!D15</f>
        <v>0</v>
      </c>
      <c r="F12" s="260">
        <f t="shared" si="0"/>
        <v>0</v>
      </c>
      <c r="G12" s="261">
        <v>0</v>
      </c>
      <c r="H12" s="261">
        <v>0</v>
      </c>
      <c r="I12" s="260">
        <f>SUM(G12:H12)</f>
        <v>0</v>
      </c>
    </row>
    <row r="13" spans="1:9" x14ac:dyDescent="0.2">
      <c r="A13" s="199"/>
      <c r="B13" s="145"/>
      <c r="C13" s="302" t="s">
        <v>478</v>
      </c>
      <c r="D13" s="260">
        <f>'2.2 Revenue contributions '!D27</f>
        <v>0</v>
      </c>
      <c r="E13" s="260"/>
      <c r="F13" s="260">
        <f t="shared" si="0"/>
        <v>0</v>
      </c>
      <c r="G13" s="261">
        <v>0</v>
      </c>
      <c r="H13" s="260">
        <v>0</v>
      </c>
      <c r="I13" s="260">
        <f>SUM(G13:H13)</f>
        <v>0</v>
      </c>
    </row>
    <row r="14" spans="1:9" x14ac:dyDescent="0.2">
      <c r="B14" s="145"/>
      <c r="C14" s="302" t="s">
        <v>20</v>
      </c>
      <c r="D14" s="261">
        <v>0</v>
      </c>
      <c r="E14" s="261">
        <v>0</v>
      </c>
      <c r="F14" s="260">
        <f t="shared" si="0"/>
        <v>0</v>
      </c>
      <c r="G14" s="261">
        <v>0</v>
      </c>
      <c r="H14" s="261">
        <v>0</v>
      </c>
      <c r="I14" s="260">
        <f>SUM(G14:H14)</f>
        <v>0</v>
      </c>
    </row>
    <row r="15" spans="1:9" x14ac:dyDescent="0.2">
      <c r="B15" s="345" t="s">
        <v>375</v>
      </c>
      <c r="C15" s="134" t="s">
        <v>48</v>
      </c>
      <c r="D15" s="261">
        <v>4116257</v>
      </c>
      <c r="E15" s="261">
        <v>0</v>
      </c>
      <c r="F15" s="260">
        <f t="shared" si="0"/>
        <v>4116257</v>
      </c>
      <c r="G15" s="261">
        <v>787873</v>
      </c>
      <c r="H15" s="261">
        <v>0</v>
      </c>
      <c r="I15" s="260">
        <f>SUM(G15:H15)</f>
        <v>787873</v>
      </c>
    </row>
    <row r="16" spans="1:9" x14ac:dyDescent="0.2">
      <c r="B16" s="257"/>
      <c r="C16" s="135" t="s">
        <v>47</v>
      </c>
      <c r="D16" s="262">
        <f>SUM(D11:D15)</f>
        <v>94119264.859086096</v>
      </c>
      <c r="E16" s="262">
        <f>SUM(E11:E15)</f>
        <v>0</v>
      </c>
      <c r="F16" s="260">
        <f t="shared" si="0"/>
        <v>94119264.859086096</v>
      </c>
      <c r="G16" s="262">
        <f>SUM(G11:G15)</f>
        <v>102870139.8275739</v>
      </c>
      <c r="H16" s="262">
        <f>SUM(H11:H15)</f>
        <v>0</v>
      </c>
      <c r="I16" s="262">
        <f>SUM(I11:I15)</f>
        <v>102870139.8275739</v>
      </c>
    </row>
    <row r="17" spans="1:9" x14ac:dyDescent="0.2">
      <c r="B17" s="395"/>
      <c r="C17" s="392" t="s">
        <v>53</v>
      </c>
      <c r="D17" s="396"/>
      <c r="E17" s="396"/>
      <c r="F17" s="396"/>
      <c r="G17" s="396"/>
      <c r="H17" s="396"/>
      <c r="I17" s="397"/>
    </row>
    <row r="18" spans="1:9" x14ac:dyDescent="0.2">
      <c r="B18" s="258"/>
      <c r="C18" s="134" t="s">
        <v>21</v>
      </c>
      <c r="D18" s="260">
        <f>'2.3 Indirect revenue'!G36</f>
        <v>0</v>
      </c>
      <c r="E18" s="260">
        <f>'2.3 Indirect revenue'!H36</f>
        <v>0</v>
      </c>
      <c r="F18" s="260">
        <f>SUM(D18:E18)</f>
        <v>0</v>
      </c>
      <c r="G18" s="261">
        <v>0</v>
      </c>
      <c r="H18" s="261">
        <v>0</v>
      </c>
      <c r="I18" s="260">
        <f>SUM(G18:H18)</f>
        <v>0</v>
      </c>
    </row>
    <row r="19" spans="1:9" x14ac:dyDescent="0.2">
      <c r="B19" s="257"/>
      <c r="C19" s="135" t="s">
        <v>49</v>
      </c>
      <c r="D19" s="262">
        <f t="shared" ref="D19:I19" si="1">SUM(D18:D18)</f>
        <v>0</v>
      </c>
      <c r="E19" s="262">
        <f t="shared" si="1"/>
        <v>0</v>
      </c>
      <c r="F19" s="262">
        <f t="shared" si="1"/>
        <v>0</v>
      </c>
      <c r="G19" s="262">
        <f t="shared" si="1"/>
        <v>0</v>
      </c>
      <c r="H19" s="262">
        <f t="shared" si="1"/>
        <v>0</v>
      </c>
      <c r="I19" s="262">
        <f t="shared" si="1"/>
        <v>0</v>
      </c>
    </row>
    <row r="20" spans="1:9" x14ac:dyDescent="0.2">
      <c r="B20" s="257"/>
      <c r="C20" s="135" t="s">
        <v>22</v>
      </c>
      <c r="D20" s="262">
        <f t="shared" ref="D20:I20" si="2">D16+D19</f>
        <v>94119264.859086096</v>
      </c>
      <c r="E20" s="262">
        <f t="shared" si="2"/>
        <v>0</v>
      </c>
      <c r="F20" s="262">
        <f t="shared" si="2"/>
        <v>94119264.859086096</v>
      </c>
      <c r="G20" s="262">
        <f t="shared" si="2"/>
        <v>102870139.8275739</v>
      </c>
      <c r="H20" s="262">
        <f t="shared" si="2"/>
        <v>0</v>
      </c>
      <c r="I20" s="262">
        <f t="shared" si="2"/>
        <v>102870139.8275739</v>
      </c>
    </row>
    <row r="21" spans="1:9" x14ac:dyDescent="0.2">
      <c r="B21" s="395"/>
      <c r="C21" s="392" t="s">
        <v>59</v>
      </c>
      <c r="D21" s="396"/>
      <c r="E21" s="396"/>
      <c r="F21" s="396"/>
      <c r="G21" s="396"/>
      <c r="H21" s="396"/>
      <c r="I21" s="397"/>
    </row>
    <row r="22" spans="1:9" x14ac:dyDescent="0.2">
      <c r="B22" s="345" t="s">
        <v>594</v>
      </c>
      <c r="C22" s="134" t="s">
        <v>130</v>
      </c>
      <c r="D22" s="261">
        <v>-77140.23969988912</v>
      </c>
      <c r="E22" s="261">
        <v>0</v>
      </c>
      <c r="F22" s="260">
        <f t="shared" ref="F22:F29" si="3">SUM(D22:E22)</f>
        <v>-77140.23969988912</v>
      </c>
      <c r="G22" s="261">
        <v>-62785.261961689161</v>
      </c>
      <c r="H22" s="261">
        <v>0</v>
      </c>
      <c r="I22" s="260">
        <f t="shared" ref="I22:I27" si="4">SUM(G22:H22)</f>
        <v>-62785.261961689161</v>
      </c>
    </row>
    <row r="23" spans="1:9" x14ac:dyDescent="0.2">
      <c r="B23" s="345" t="s">
        <v>594</v>
      </c>
      <c r="C23" s="134" t="s">
        <v>131</v>
      </c>
      <c r="D23" s="261">
        <v>0</v>
      </c>
      <c r="E23" s="261">
        <v>0</v>
      </c>
      <c r="F23" s="260">
        <f t="shared" si="3"/>
        <v>0</v>
      </c>
      <c r="G23" s="261">
        <v>0</v>
      </c>
      <c r="H23" s="261">
        <v>0</v>
      </c>
      <c r="I23" s="260">
        <f t="shared" si="4"/>
        <v>0</v>
      </c>
    </row>
    <row r="24" spans="1:9" x14ac:dyDescent="0.2">
      <c r="B24" s="345" t="s">
        <v>595</v>
      </c>
      <c r="C24" s="134" t="s">
        <v>23</v>
      </c>
      <c r="D24" s="261">
        <v>-6869551.3820114369</v>
      </c>
      <c r="E24" s="261">
        <v>0</v>
      </c>
      <c r="F24" s="260">
        <f t="shared" si="3"/>
        <v>-6869551.3820114369</v>
      </c>
      <c r="G24" s="261">
        <v>-6848901.7856784398</v>
      </c>
      <c r="H24" s="261">
        <v>0</v>
      </c>
      <c r="I24" s="260">
        <f t="shared" si="4"/>
        <v>-6848901.7856784398</v>
      </c>
    </row>
    <row r="25" spans="1:9" x14ac:dyDescent="0.2">
      <c r="B25" s="345" t="s">
        <v>594</v>
      </c>
      <c r="C25" s="134" t="s">
        <v>50</v>
      </c>
      <c r="D25" s="261">
        <v>-293434.99597654335</v>
      </c>
      <c r="E25" s="261">
        <v>0</v>
      </c>
      <c r="F25" s="260">
        <f t="shared" si="3"/>
        <v>-293434.99597654335</v>
      </c>
      <c r="G25" s="261">
        <v>-302390.87515735696</v>
      </c>
      <c r="H25" s="261">
        <v>0</v>
      </c>
      <c r="I25" s="260">
        <f t="shared" si="4"/>
        <v>-302390.87515735696</v>
      </c>
    </row>
    <row r="26" spans="1:9" x14ac:dyDescent="0.2">
      <c r="B26" s="345" t="s">
        <v>594</v>
      </c>
      <c r="C26" s="134" t="s">
        <v>51</v>
      </c>
      <c r="D26" s="261">
        <v>-422716.83832998178</v>
      </c>
      <c r="E26" s="261">
        <v>0</v>
      </c>
      <c r="F26" s="260">
        <f t="shared" si="3"/>
        <v>-422716.83832998178</v>
      </c>
      <c r="G26" s="261">
        <v>-353601.21727748925</v>
      </c>
      <c r="H26" s="261">
        <v>0</v>
      </c>
      <c r="I26" s="260">
        <f t="shared" si="4"/>
        <v>-353601.21727748925</v>
      </c>
    </row>
    <row r="27" spans="1:9" x14ac:dyDescent="0.2">
      <c r="B27" s="345" t="s">
        <v>594</v>
      </c>
      <c r="C27" s="134" t="s">
        <v>52</v>
      </c>
      <c r="D27" s="261">
        <v>-0.75122159563772106</v>
      </c>
      <c r="E27" s="261">
        <v>0</v>
      </c>
      <c r="F27" s="260">
        <f t="shared" si="3"/>
        <v>-0.75122159563772106</v>
      </c>
      <c r="G27" s="261">
        <v>-101.50183521303305</v>
      </c>
      <c r="H27" s="261">
        <v>0</v>
      </c>
      <c r="I27" s="260">
        <f t="shared" si="4"/>
        <v>-101.50183521303305</v>
      </c>
    </row>
    <row r="28" spans="1:9" x14ac:dyDescent="0.2">
      <c r="B28" s="345" t="s">
        <v>594</v>
      </c>
      <c r="C28" s="134" t="s">
        <v>65</v>
      </c>
      <c r="D28" s="261">
        <v>0</v>
      </c>
      <c r="E28" s="261">
        <v>0</v>
      </c>
      <c r="F28" s="260">
        <f>SUM(D28:E28)</f>
        <v>0</v>
      </c>
      <c r="G28" s="261">
        <v>0</v>
      </c>
      <c r="H28" s="261">
        <v>0</v>
      </c>
      <c r="I28" s="260">
        <f>SUM(G28:H28)</f>
        <v>0</v>
      </c>
    </row>
    <row r="29" spans="1:9" x14ac:dyDescent="0.2">
      <c r="B29" s="345" t="s">
        <v>594</v>
      </c>
      <c r="C29" s="136" t="s">
        <v>62</v>
      </c>
      <c r="D29" s="261">
        <v>-5671563.4508224009</v>
      </c>
      <c r="E29" s="261">
        <v>0</v>
      </c>
      <c r="F29" s="260">
        <f t="shared" si="3"/>
        <v>-5671563.4508224009</v>
      </c>
      <c r="G29" s="261">
        <v>-6891368.6305935625</v>
      </c>
      <c r="H29" s="261">
        <v>0</v>
      </c>
      <c r="I29" s="260">
        <f>SUM(G29:H29)</f>
        <v>-6891368.6305935625</v>
      </c>
    </row>
    <row r="30" spans="1:9" x14ac:dyDescent="0.2">
      <c r="B30" s="257"/>
      <c r="C30" s="135" t="s">
        <v>60</v>
      </c>
      <c r="D30" s="262">
        <f t="shared" ref="D30:I30" si="5">SUM(D22:D29)</f>
        <v>-13334407.658061847</v>
      </c>
      <c r="E30" s="262">
        <f t="shared" si="5"/>
        <v>0</v>
      </c>
      <c r="F30" s="262">
        <f t="shared" si="5"/>
        <v>-13334407.658061847</v>
      </c>
      <c r="G30" s="262">
        <f t="shared" si="5"/>
        <v>-14459149.272503752</v>
      </c>
      <c r="H30" s="262">
        <f t="shared" si="5"/>
        <v>0</v>
      </c>
      <c r="I30" s="262">
        <f t="shared" si="5"/>
        <v>-14459149.272503752</v>
      </c>
    </row>
    <row r="31" spans="1:9" x14ac:dyDescent="0.2">
      <c r="B31" s="395"/>
      <c r="C31" s="392" t="s">
        <v>155</v>
      </c>
      <c r="D31" s="396"/>
      <c r="E31" s="396"/>
      <c r="F31" s="396"/>
      <c r="G31" s="396"/>
      <c r="H31" s="396"/>
      <c r="I31" s="397"/>
    </row>
    <row r="32" spans="1:9" x14ac:dyDescent="0.2">
      <c r="A32" s="199"/>
      <c r="B32" s="145"/>
      <c r="C32" s="134" t="s">
        <v>54</v>
      </c>
      <c r="D32" s="260">
        <f>SUMIF('2.4 Shared costs'!$C$9:$C$35,'2. Revenues and expenses'!$C32,'2.4 Shared costs'!$H$9:$H$35)</f>
        <v>0</v>
      </c>
      <c r="E32" s="260">
        <f>SUMIF('2.4 Shared costs'!$C$9:$C$35,'2. Revenues and expenses'!$C32,'2.4 Shared costs'!$I$9:$I$35)</f>
        <v>0</v>
      </c>
      <c r="F32" s="260">
        <f t="shared" ref="F32:F40" si="6">SUM(D32:E32)</f>
        <v>0</v>
      </c>
      <c r="G32" s="261">
        <v>0</v>
      </c>
      <c r="H32" s="261">
        <v>0</v>
      </c>
      <c r="I32" s="260">
        <f t="shared" ref="I32:I40" si="7">SUM(G32:H32)</f>
        <v>0</v>
      </c>
    </row>
    <row r="33" spans="1:9" x14ac:dyDescent="0.2">
      <c r="B33" s="145"/>
      <c r="C33" s="134" t="s">
        <v>63</v>
      </c>
      <c r="D33" s="260">
        <f>SUMIF('2.4 Shared costs'!$C$9:$C$35,'2. Revenues and expenses'!$C33,'2.4 Shared costs'!$H$9:$H$35)</f>
        <v>0</v>
      </c>
      <c r="E33" s="260">
        <f>SUMIF('2.4 Shared costs'!$C$9:$C$35,'2. Revenues and expenses'!$C33,'2.4 Shared costs'!$I$9:$I$35)</f>
        <v>0</v>
      </c>
      <c r="F33" s="260">
        <f t="shared" si="6"/>
        <v>0</v>
      </c>
      <c r="G33" s="261">
        <v>0</v>
      </c>
      <c r="H33" s="261">
        <v>0</v>
      </c>
      <c r="I33" s="260">
        <f t="shared" si="7"/>
        <v>0</v>
      </c>
    </row>
    <row r="34" spans="1:9" x14ac:dyDescent="0.2">
      <c r="B34" s="145"/>
      <c r="C34" s="134" t="s">
        <v>479</v>
      </c>
      <c r="D34" s="260">
        <f>SUMIF('2.4 Shared costs'!$C$9:$C$35,'2. Revenues and expenses'!$C34,'2.4 Shared costs'!$H$9:$H$35)</f>
        <v>0</v>
      </c>
      <c r="E34" s="260">
        <f>SUMIF('2.4 Shared costs'!$C$9:$C$35,'2. Revenues and expenses'!$C34,'2.4 Shared costs'!$I$9:$I$35)</f>
        <v>0</v>
      </c>
      <c r="F34" s="260">
        <f t="shared" si="6"/>
        <v>0</v>
      </c>
      <c r="G34" s="261">
        <v>0</v>
      </c>
      <c r="H34" s="261">
        <v>0</v>
      </c>
      <c r="I34" s="260">
        <f t="shared" si="7"/>
        <v>0</v>
      </c>
    </row>
    <row r="35" spans="1:9" x14ac:dyDescent="0.2">
      <c r="B35" s="345" t="s">
        <v>595</v>
      </c>
      <c r="C35" s="136" t="s">
        <v>55</v>
      </c>
      <c r="D35" s="260">
        <f>SUMIF('2.4 Shared costs'!$C$9:$C$35,'2. Revenues and expenses'!$C35,'2.4 Shared costs'!$H$9:$H$35)</f>
        <v>-2538951.4360446036</v>
      </c>
      <c r="E35" s="260">
        <f>SUMIF('2.4 Shared costs'!$C$9:$C$35,'2. Revenues and expenses'!$C35,'2.4 Shared costs'!$I$9:$I$35)</f>
        <v>0</v>
      </c>
      <c r="F35" s="260">
        <f t="shared" si="6"/>
        <v>-2538951.4360446036</v>
      </c>
      <c r="G35" s="261">
        <v>-2037422.6278437809</v>
      </c>
      <c r="H35" s="261">
        <v>0</v>
      </c>
      <c r="I35" s="260">
        <f t="shared" si="7"/>
        <v>-2037422.6278437809</v>
      </c>
    </row>
    <row r="36" spans="1:9" x14ac:dyDescent="0.2">
      <c r="B36" s="145"/>
      <c r="C36" s="136" t="s">
        <v>64</v>
      </c>
      <c r="D36" s="260">
        <f>SUMIF('2.4 Shared costs'!$C$9:$C$35,'2. Revenues and expenses'!$C36,'2.4 Shared costs'!$H$9:$H$35)</f>
        <v>0</v>
      </c>
      <c r="E36" s="260">
        <f>SUMIF('2.4 Shared costs'!$C$9:$C$35,'2. Revenues and expenses'!$C36,'2.4 Shared costs'!$I$9:$I$35)</f>
        <v>0</v>
      </c>
      <c r="F36" s="260">
        <f t="shared" si="6"/>
        <v>0</v>
      </c>
      <c r="G36" s="261">
        <v>0</v>
      </c>
      <c r="H36" s="261">
        <v>0</v>
      </c>
      <c r="I36" s="260">
        <f t="shared" si="7"/>
        <v>0</v>
      </c>
    </row>
    <row r="37" spans="1:9" x14ac:dyDescent="0.2">
      <c r="B37" s="145"/>
      <c r="C37" s="134" t="s">
        <v>132</v>
      </c>
      <c r="D37" s="260">
        <f>SUMIF('2.4 Shared costs'!$C$9:$C$35,'2. Revenues and expenses'!$C37,'2.4 Shared costs'!$H$9:$H$35)</f>
        <v>0</v>
      </c>
      <c r="E37" s="260">
        <f>SUMIF('2.4 Shared costs'!$C$9:$C$35,'2. Revenues and expenses'!$C37,'2.4 Shared costs'!$I$9:$I$35)</f>
        <v>0</v>
      </c>
      <c r="F37" s="260">
        <f t="shared" si="6"/>
        <v>0</v>
      </c>
      <c r="G37" s="261">
        <v>0</v>
      </c>
      <c r="H37" s="261">
        <v>0</v>
      </c>
      <c r="I37" s="260">
        <f t="shared" si="7"/>
        <v>0</v>
      </c>
    </row>
    <row r="38" spans="1:9" x14ac:dyDescent="0.2">
      <c r="B38" s="145"/>
      <c r="C38" s="134" t="s">
        <v>56</v>
      </c>
      <c r="D38" s="260">
        <f>SUMIF('2.4 Shared costs'!$C$9:$C$35,'2. Revenues and expenses'!$C38,'2.4 Shared costs'!$H$9:$H$35)</f>
        <v>0</v>
      </c>
      <c r="E38" s="260">
        <f>SUMIF('2.4 Shared costs'!$C$9:$C$35,'2. Revenues and expenses'!$C38,'2.4 Shared costs'!$I$9:$I$35)</f>
        <v>0</v>
      </c>
      <c r="F38" s="260">
        <f t="shared" si="6"/>
        <v>0</v>
      </c>
      <c r="G38" s="261">
        <v>0</v>
      </c>
      <c r="H38" s="261">
        <v>0</v>
      </c>
      <c r="I38" s="260">
        <f t="shared" si="7"/>
        <v>0</v>
      </c>
    </row>
    <row r="39" spans="1:9" x14ac:dyDescent="0.2">
      <c r="B39" s="345" t="s">
        <v>596</v>
      </c>
      <c r="C39" s="134" t="s">
        <v>480</v>
      </c>
      <c r="D39" s="260">
        <f>SUMIF('2.4 Shared costs'!$C$9:$C$35,'2. Revenues and expenses'!$C39,'2.4 Shared costs'!$H$9:$H$35)</f>
        <v>0</v>
      </c>
      <c r="E39" s="260">
        <f>SUMIF('2.4 Shared costs'!$C$9:$C$35,'2. Revenues and expenses'!$C39,'2.4 Shared costs'!$I$9:$I$35)</f>
        <v>0</v>
      </c>
      <c r="F39" s="260">
        <f t="shared" si="6"/>
        <v>0</v>
      </c>
      <c r="G39" s="261">
        <v>0</v>
      </c>
      <c r="H39" s="261">
        <v>0</v>
      </c>
      <c r="I39" s="260">
        <f t="shared" si="7"/>
        <v>0</v>
      </c>
    </row>
    <row r="40" spans="1:9" x14ac:dyDescent="0.2">
      <c r="B40" s="345" t="s">
        <v>597</v>
      </c>
      <c r="C40" s="136" t="s">
        <v>177</v>
      </c>
      <c r="D40" s="260">
        <f>SUMIF('2.4 Shared costs'!$C$9:$C$35,'2. Revenues and expenses'!$C40,'2.4 Shared costs'!$H$9:$H$35)</f>
        <v>-10334901.765018385</v>
      </c>
      <c r="E40" s="260">
        <f>SUMIF('2.4 Shared costs'!$C$9:$C$35,'2. Revenues and expenses'!$C40,'2.4 Shared costs'!$I$9:$I$35)</f>
        <v>0</v>
      </c>
      <c r="F40" s="260">
        <f t="shared" si="6"/>
        <v>-10334901.765018385</v>
      </c>
      <c r="G40" s="261">
        <v>-11655724.227733731</v>
      </c>
      <c r="H40" s="261">
        <v>0</v>
      </c>
      <c r="I40" s="260">
        <f t="shared" si="7"/>
        <v>-11655724.227733731</v>
      </c>
    </row>
    <row r="41" spans="1:9" x14ac:dyDescent="0.2">
      <c r="B41" s="257"/>
      <c r="C41" s="135" t="s">
        <v>178</v>
      </c>
      <c r="D41" s="262">
        <f t="shared" ref="D41:I41" si="8">SUM(D32:D40)</f>
        <v>-12873853.201062988</v>
      </c>
      <c r="E41" s="262">
        <f t="shared" si="8"/>
        <v>0</v>
      </c>
      <c r="F41" s="262">
        <f t="shared" si="8"/>
        <v>-12873853.201062988</v>
      </c>
      <c r="G41" s="261">
        <f t="shared" si="8"/>
        <v>-13693146.855577512</v>
      </c>
      <c r="H41" s="261">
        <f t="shared" si="8"/>
        <v>0</v>
      </c>
      <c r="I41" s="262">
        <f t="shared" si="8"/>
        <v>-13693146.855577512</v>
      </c>
    </row>
    <row r="42" spans="1:9" x14ac:dyDescent="0.2">
      <c r="B42" s="257"/>
      <c r="C42" s="135" t="s">
        <v>61</v>
      </c>
      <c r="D42" s="262">
        <f t="shared" ref="D42:I42" si="9">D30+D41</f>
        <v>-26208260.859124836</v>
      </c>
      <c r="E42" s="262">
        <f t="shared" si="9"/>
        <v>0</v>
      </c>
      <c r="F42" s="262">
        <f t="shared" si="9"/>
        <v>-26208260.859124836</v>
      </c>
      <c r="G42" s="261">
        <f t="shared" si="9"/>
        <v>-28152296.128081262</v>
      </c>
      <c r="H42" s="261">
        <f t="shared" si="9"/>
        <v>0</v>
      </c>
      <c r="I42" s="262">
        <f t="shared" si="9"/>
        <v>-28152296.128081262</v>
      </c>
    </row>
    <row r="43" spans="1:9" x14ac:dyDescent="0.2">
      <c r="A43" s="199"/>
      <c r="B43" s="145"/>
      <c r="C43" s="135" t="s">
        <v>99</v>
      </c>
      <c r="D43" s="260">
        <f t="shared" ref="D43:I43" si="10">D20+D42</f>
        <v>67911003.999961257</v>
      </c>
      <c r="E43" s="260">
        <f t="shared" si="10"/>
        <v>0</v>
      </c>
      <c r="F43" s="260">
        <f t="shared" si="10"/>
        <v>67911003.999961257</v>
      </c>
      <c r="G43" s="261">
        <f t="shared" si="10"/>
        <v>74717843.699492633</v>
      </c>
      <c r="H43" s="261">
        <f t="shared" si="10"/>
        <v>0</v>
      </c>
      <c r="I43" s="260">
        <f t="shared" si="10"/>
        <v>74717843.699492633</v>
      </c>
    </row>
    <row r="44" spans="1:9" x14ac:dyDescent="0.2">
      <c r="A44" s="29"/>
    </row>
  </sheetData>
  <mergeCells count="4">
    <mergeCell ref="B5:D5"/>
    <mergeCell ref="D7:F7"/>
    <mergeCell ref="G7:I7"/>
    <mergeCell ref="B1:D1"/>
  </mergeCells>
  <phoneticPr fontId="38" type="noConversion"/>
  <pageMargins left="0.75" right="0.75" top="1" bottom="1" header="0.5" footer="0.5"/>
  <pageSetup paperSize="9" scale="6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9999"/>
    <pageSetUpPr fitToPage="1"/>
  </sheetPr>
  <dimension ref="B1:I22"/>
  <sheetViews>
    <sheetView zoomScale="80" zoomScaleNormal="80" workbookViewId="0"/>
  </sheetViews>
  <sheetFormatPr defaultColWidth="9.28515625" defaultRowHeight="12.75" x14ac:dyDescent="0.2"/>
  <cols>
    <col min="1" max="1" width="12" style="22" customWidth="1"/>
    <col min="2" max="2" width="24.7109375" style="22" customWidth="1"/>
    <col min="3" max="3" width="43.42578125" style="22" customWidth="1"/>
    <col min="4" max="9" width="20.7109375" style="22" customWidth="1"/>
    <col min="10" max="16384" width="9.28515625" style="22"/>
  </cols>
  <sheetData>
    <row r="1" spans="2:9" ht="20.25" x14ac:dyDescent="0.3">
      <c r="B1" s="485" t="s">
        <v>138</v>
      </c>
      <c r="C1" s="485"/>
      <c r="D1" s="21"/>
      <c r="E1" s="21"/>
      <c r="F1" s="21"/>
      <c r="G1" s="21"/>
      <c r="H1" s="21"/>
      <c r="I1" s="21"/>
    </row>
    <row r="2" spans="2:9" ht="16.5" customHeight="1" x14ac:dyDescent="0.45">
      <c r="B2" s="52" t="str">
        <f>Tradingname</f>
        <v>GOLDFIELDS GAS TRANSMISSION PTY LTD</v>
      </c>
      <c r="C2" s="53"/>
      <c r="I2" s="47"/>
    </row>
    <row r="3" spans="2:9" ht="15" x14ac:dyDescent="0.25">
      <c r="B3" s="54" t="s">
        <v>239</v>
      </c>
      <c r="C3" s="55" t="str">
        <f>TEXT(Yearstart,"dd/mm/yyyy")&amp;" to "&amp;TEXT(Yearending,"dd/mm/yyyy")</f>
        <v>01/07/2023 to 30/06/2024</v>
      </c>
    </row>
    <row r="4" spans="2:9" ht="12.75" customHeight="1" x14ac:dyDescent="0.3">
      <c r="B4" s="20"/>
      <c r="D4" s="44"/>
      <c r="G4" s="44"/>
    </row>
    <row r="5" spans="2:9" ht="15.75" x14ac:dyDescent="0.2">
      <c r="B5" s="480" t="s">
        <v>185</v>
      </c>
      <c r="C5" s="480"/>
      <c r="D5" s="480"/>
    </row>
    <row r="6" spans="2:9" x14ac:dyDescent="0.2">
      <c r="B6" s="24"/>
      <c r="C6" s="25"/>
      <c r="D6" s="26"/>
      <c r="E6" s="26"/>
      <c r="F6" s="26"/>
      <c r="G6" s="26"/>
      <c r="H6" s="26"/>
      <c r="I6" s="26"/>
    </row>
    <row r="7" spans="2:9" ht="21" customHeight="1" x14ac:dyDescent="0.2">
      <c r="B7" s="98"/>
      <c r="C7" s="98"/>
      <c r="D7" s="481" t="s">
        <v>230</v>
      </c>
      <c r="E7" s="482"/>
      <c r="F7" s="483"/>
      <c r="G7" s="481" t="s">
        <v>231</v>
      </c>
      <c r="H7" s="482"/>
      <c r="I7" s="483"/>
    </row>
    <row r="8" spans="2:9" ht="51" customHeight="1" x14ac:dyDescent="0.2">
      <c r="B8" s="97" t="s">
        <v>222</v>
      </c>
      <c r="C8" s="98" t="s">
        <v>19</v>
      </c>
      <c r="D8" s="105" t="s">
        <v>57</v>
      </c>
      <c r="E8" s="105" t="s">
        <v>58</v>
      </c>
      <c r="F8" s="105" t="s">
        <v>25</v>
      </c>
      <c r="G8" s="105" t="s">
        <v>57</v>
      </c>
      <c r="H8" s="105" t="s">
        <v>58</v>
      </c>
      <c r="I8" s="105" t="s">
        <v>25</v>
      </c>
    </row>
    <row r="9" spans="2:9" ht="15.75" customHeight="1" x14ac:dyDescent="0.2">
      <c r="B9" s="97"/>
      <c r="C9" s="98"/>
      <c r="D9" s="107" t="s">
        <v>182</v>
      </c>
      <c r="E9" s="107" t="s">
        <v>182</v>
      </c>
      <c r="F9" s="107" t="s">
        <v>182</v>
      </c>
      <c r="G9" s="107" t="s">
        <v>182</v>
      </c>
      <c r="H9" s="107" t="s">
        <v>182</v>
      </c>
      <c r="I9" s="107" t="s">
        <v>182</v>
      </c>
    </row>
    <row r="10" spans="2:9" x14ac:dyDescent="0.2">
      <c r="B10" s="398"/>
      <c r="C10" s="399" t="s">
        <v>138</v>
      </c>
      <c r="D10" s="393"/>
      <c r="E10" s="393"/>
      <c r="F10" s="393"/>
      <c r="G10" s="393"/>
      <c r="H10" s="393"/>
      <c r="I10" s="394"/>
    </row>
    <row r="11" spans="2:9" x14ac:dyDescent="0.2">
      <c r="B11" s="345" t="s">
        <v>593</v>
      </c>
      <c r="C11" s="134" t="s">
        <v>174</v>
      </c>
      <c r="D11" s="261">
        <v>78562601.80837138</v>
      </c>
      <c r="E11" s="261">
        <v>0</v>
      </c>
      <c r="F11" s="260">
        <f t="shared" ref="F11:F20" si="0">SUM(D11:E11)</f>
        <v>78562601.80837138</v>
      </c>
      <c r="G11" s="261">
        <v>91618939.455457956</v>
      </c>
      <c r="H11" s="261">
        <v>0</v>
      </c>
      <c r="I11" s="260">
        <f t="shared" ref="I11:I20" si="1">SUM(G11:H11)</f>
        <v>91618939.455457956</v>
      </c>
    </row>
    <row r="12" spans="2:9" x14ac:dyDescent="0.2">
      <c r="B12" s="345" t="s">
        <v>375</v>
      </c>
      <c r="C12" s="134" t="s">
        <v>154</v>
      </c>
      <c r="D12" s="261">
        <v>8818373.6652488057</v>
      </c>
      <c r="E12" s="261">
        <v>0</v>
      </c>
      <c r="F12" s="260">
        <f t="shared" si="0"/>
        <v>8818373.6652488057</v>
      </c>
      <c r="G12" s="261">
        <v>8851565.658616215</v>
      </c>
      <c r="H12" s="261">
        <v>0</v>
      </c>
      <c r="I12" s="260">
        <f t="shared" si="1"/>
        <v>8851565.658616215</v>
      </c>
    </row>
    <row r="13" spans="2:9" x14ac:dyDescent="0.2">
      <c r="B13" s="345" t="s">
        <v>375</v>
      </c>
      <c r="C13" s="134" t="s">
        <v>80</v>
      </c>
      <c r="D13" s="261">
        <v>0</v>
      </c>
      <c r="E13" s="261">
        <v>0</v>
      </c>
      <c r="F13" s="260">
        <f t="shared" si="0"/>
        <v>0</v>
      </c>
      <c r="G13" s="261">
        <v>0</v>
      </c>
      <c r="H13" s="261">
        <v>0</v>
      </c>
      <c r="I13" s="260">
        <f t="shared" si="1"/>
        <v>0</v>
      </c>
    </row>
    <row r="14" spans="2:9" x14ac:dyDescent="0.2">
      <c r="B14" s="345" t="s">
        <v>375</v>
      </c>
      <c r="C14" s="134" t="s">
        <v>234</v>
      </c>
      <c r="D14" s="261">
        <v>0</v>
      </c>
      <c r="E14" s="261">
        <v>0</v>
      </c>
      <c r="F14" s="260">
        <f t="shared" si="0"/>
        <v>0</v>
      </c>
      <c r="G14" s="261">
        <v>0</v>
      </c>
      <c r="H14" s="261">
        <v>0</v>
      </c>
      <c r="I14" s="260">
        <f t="shared" si="1"/>
        <v>0</v>
      </c>
    </row>
    <row r="15" spans="2:9" ht="25.5" x14ac:dyDescent="0.2">
      <c r="B15" s="345" t="s">
        <v>375</v>
      </c>
      <c r="C15" s="137" t="s">
        <v>235</v>
      </c>
      <c r="D15" s="261">
        <v>0</v>
      </c>
      <c r="E15" s="261">
        <v>0</v>
      </c>
      <c r="F15" s="260">
        <f t="shared" si="0"/>
        <v>0</v>
      </c>
      <c r="G15" s="261">
        <v>0</v>
      </c>
      <c r="H15" s="261">
        <v>0</v>
      </c>
      <c r="I15" s="260">
        <f t="shared" si="1"/>
        <v>0</v>
      </c>
    </row>
    <row r="16" spans="2:9" x14ac:dyDescent="0.2">
      <c r="B16" s="345" t="s">
        <v>375</v>
      </c>
      <c r="C16" s="303" t="s">
        <v>481</v>
      </c>
      <c r="D16" s="261">
        <v>58395.763111111097</v>
      </c>
      <c r="E16" s="261">
        <v>0</v>
      </c>
      <c r="F16" s="260">
        <f>SUM(D16:E16)</f>
        <v>58395.763111111097</v>
      </c>
      <c r="G16" s="261">
        <v>55591.1711111111</v>
      </c>
      <c r="H16" s="261">
        <v>0</v>
      </c>
      <c r="I16" s="260">
        <f>SUM(G16:H16)</f>
        <v>55591.1711111111</v>
      </c>
    </row>
    <row r="17" spans="2:9" x14ac:dyDescent="0.2">
      <c r="B17" s="345" t="s">
        <v>375</v>
      </c>
      <c r="C17" s="303" t="s">
        <v>482</v>
      </c>
      <c r="D17" s="261">
        <v>58395.763111111097</v>
      </c>
      <c r="E17" s="261">
        <v>0</v>
      </c>
      <c r="F17" s="260">
        <f>SUM(D17:E17)</f>
        <v>58395.763111111097</v>
      </c>
      <c r="G17" s="261">
        <v>55591.1711111111</v>
      </c>
      <c r="H17" s="261">
        <v>0</v>
      </c>
      <c r="I17" s="260">
        <f>SUM(G17:H17)</f>
        <v>55591.1711111111</v>
      </c>
    </row>
    <row r="18" spans="2:9" x14ac:dyDescent="0.2">
      <c r="B18" s="345" t="s">
        <v>375</v>
      </c>
      <c r="C18" s="134" t="s">
        <v>81</v>
      </c>
      <c r="D18" s="261">
        <v>0</v>
      </c>
      <c r="E18" s="261">
        <v>0</v>
      </c>
      <c r="F18" s="260">
        <f t="shared" si="0"/>
        <v>0</v>
      </c>
      <c r="G18" s="261">
        <v>0</v>
      </c>
      <c r="H18" s="261">
        <v>0</v>
      </c>
      <c r="I18" s="260">
        <f t="shared" si="1"/>
        <v>0</v>
      </c>
    </row>
    <row r="19" spans="2:9" x14ac:dyDescent="0.2">
      <c r="B19" s="345" t="s">
        <v>375</v>
      </c>
      <c r="C19" s="134" t="s">
        <v>82</v>
      </c>
      <c r="D19" s="261">
        <v>79.723312787639728</v>
      </c>
      <c r="E19" s="261">
        <v>0</v>
      </c>
      <c r="F19" s="260">
        <f t="shared" si="0"/>
        <v>79.723312787639728</v>
      </c>
      <c r="G19" s="261">
        <v>2303.6800000000003</v>
      </c>
      <c r="H19" s="261">
        <v>0</v>
      </c>
      <c r="I19" s="260">
        <f t="shared" si="1"/>
        <v>2303.6800000000003</v>
      </c>
    </row>
    <row r="20" spans="2:9" x14ac:dyDescent="0.2">
      <c r="B20" s="345" t="s">
        <v>375</v>
      </c>
      <c r="C20" s="303" t="s">
        <v>483</v>
      </c>
      <c r="D20" s="261">
        <v>2505161.1359309005</v>
      </c>
      <c r="E20" s="261">
        <v>0</v>
      </c>
      <c r="F20" s="260">
        <f t="shared" si="0"/>
        <v>2505161.1359309005</v>
      </c>
      <c r="G20" s="261">
        <v>1498275.6912774979</v>
      </c>
      <c r="H20" s="261">
        <v>0</v>
      </c>
      <c r="I20" s="260">
        <f t="shared" si="1"/>
        <v>1498275.6912774979</v>
      </c>
    </row>
    <row r="21" spans="2:9" x14ac:dyDescent="0.2">
      <c r="B21" s="259"/>
      <c r="C21" s="304" t="s">
        <v>128</v>
      </c>
      <c r="D21" s="262">
        <f t="shared" ref="D21:I21" si="2">SUM(D11:D20)</f>
        <v>90003007.859086096</v>
      </c>
      <c r="E21" s="262">
        <f t="shared" si="2"/>
        <v>0</v>
      </c>
      <c r="F21" s="262">
        <f t="shared" si="2"/>
        <v>90003007.859086096</v>
      </c>
      <c r="G21" s="262">
        <f t="shared" si="2"/>
        <v>102082266.8275739</v>
      </c>
      <c r="H21" s="262">
        <f t="shared" si="2"/>
        <v>0</v>
      </c>
      <c r="I21" s="262">
        <f t="shared" si="2"/>
        <v>102082266.8275739</v>
      </c>
    </row>
    <row r="22" spans="2:9" x14ac:dyDescent="0.2">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9999"/>
  </sheetPr>
  <dimension ref="B1:J27"/>
  <sheetViews>
    <sheetView zoomScale="80" zoomScaleNormal="80" workbookViewId="0"/>
  </sheetViews>
  <sheetFormatPr defaultColWidth="9.28515625" defaultRowHeight="12.75" x14ac:dyDescent="0.2"/>
  <cols>
    <col min="1" max="1" width="12" style="22" customWidth="1"/>
    <col min="2" max="2" width="37.5703125" style="22" customWidth="1"/>
    <col min="3" max="3" width="42.7109375" style="22" customWidth="1"/>
    <col min="4" max="5" width="27.28515625" style="22" customWidth="1"/>
    <col min="6" max="6" width="5.7109375" style="22" customWidth="1"/>
    <col min="7" max="7" width="6.7109375" style="22" customWidth="1"/>
    <col min="8" max="10" width="19.7109375" style="22" customWidth="1"/>
    <col min="11" max="11" width="18.28515625" style="22" customWidth="1"/>
    <col min="12" max="16384" width="9.28515625" style="22"/>
  </cols>
  <sheetData>
    <row r="1" spans="2:10" ht="20.25" x14ac:dyDescent="0.3">
      <c r="B1" s="23" t="s">
        <v>195</v>
      </c>
      <c r="C1" s="21"/>
      <c r="D1" s="21"/>
      <c r="E1" s="21"/>
      <c r="F1" s="21"/>
      <c r="G1" s="21"/>
      <c r="H1" s="21"/>
      <c r="I1" s="21"/>
      <c r="J1" s="21"/>
    </row>
    <row r="2" spans="2:10" ht="15.75" customHeight="1" x14ac:dyDescent="0.25">
      <c r="B2" s="52" t="str">
        <f>Tradingname</f>
        <v>GOLDFIELDS GAS TRANSMISSION PTY LTD</v>
      </c>
      <c r="C2" s="53"/>
    </row>
    <row r="3" spans="2:10" ht="18.75" customHeight="1" x14ac:dyDescent="0.45">
      <c r="B3" s="54" t="s">
        <v>239</v>
      </c>
      <c r="C3" s="55" t="str">
        <f>TEXT(Yearstart,"dd/mm/yyyy")&amp;" to "&amp;TEXT(Yearending,"dd/mm/yyyy")</f>
        <v>01/07/2023 to 30/06/2024</v>
      </c>
      <c r="F3" s="47"/>
    </row>
    <row r="4" spans="2:10" ht="20.25" x14ac:dyDescent="0.3">
      <c r="B4" s="20"/>
    </row>
    <row r="5" spans="2:10" ht="15.75" x14ac:dyDescent="0.25">
      <c r="B5" s="32" t="s">
        <v>186</v>
      </c>
    </row>
    <row r="6" spans="2:10" x14ac:dyDescent="0.2">
      <c r="B6" s="24"/>
      <c r="C6" s="27"/>
      <c r="D6" s="27"/>
      <c r="E6" s="27"/>
      <c r="F6" s="27"/>
      <c r="G6" s="28"/>
      <c r="H6" s="33"/>
      <c r="I6" s="29"/>
      <c r="J6" s="29"/>
    </row>
    <row r="7" spans="2:10" ht="39" customHeight="1" x14ac:dyDescent="0.2">
      <c r="B7" s="110" t="s">
        <v>19</v>
      </c>
      <c r="C7" s="105" t="s">
        <v>57</v>
      </c>
      <c r="D7" s="105" t="s">
        <v>58</v>
      </c>
      <c r="E7" s="105" t="s">
        <v>25</v>
      </c>
    </row>
    <row r="8" spans="2:10" ht="13.5" customHeight="1" x14ac:dyDescent="0.2">
      <c r="B8" s="97"/>
      <c r="C8" s="107" t="s">
        <v>182</v>
      </c>
      <c r="D8" s="107" t="s">
        <v>182</v>
      </c>
      <c r="E8" s="107" t="s">
        <v>182</v>
      </c>
    </row>
    <row r="9" spans="2:10" ht="13.5" customHeight="1" x14ac:dyDescent="0.2">
      <c r="B9" s="243" t="s">
        <v>598</v>
      </c>
      <c r="C9" s="270">
        <v>0</v>
      </c>
      <c r="D9" s="270">
        <v>0</v>
      </c>
      <c r="E9" s="271">
        <f t="shared" ref="E9:E14" si="0">SUM(C9:D9)</f>
        <v>0</v>
      </c>
    </row>
    <row r="10" spans="2:10" ht="13.5" customHeight="1" x14ac:dyDescent="0.2">
      <c r="B10" s="243"/>
      <c r="C10" s="270"/>
      <c r="D10" s="270"/>
      <c r="E10" s="271">
        <f t="shared" si="0"/>
        <v>0</v>
      </c>
    </row>
    <row r="11" spans="2:10" ht="13.5" customHeight="1" x14ac:dyDescent="0.2">
      <c r="B11" s="243"/>
      <c r="C11" s="270"/>
      <c r="D11" s="270"/>
      <c r="E11" s="271">
        <f t="shared" si="0"/>
        <v>0</v>
      </c>
    </row>
    <row r="12" spans="2:10" ht="13.5" customHeight="1" x14ac:dyDescent="0.2">
      <c r="B12" s="243"/>
      <c r="C12" s="270"/>
      <c r="D12" s="270"/>
      <c r="E12" s="271">
        <f t="shared" si="0"/>
        <v>0</v>
      </c>
    </row>
    <row r="13" spans="2:10" ht="13.5" customHeight="1" x14ac:dyDescent="0.2">
      <c r="B13" s="243"/>
      <c r="C13" s="270"/>
      <c r="D13" s="270"/>
      <c r="E13" s="271">
        <f t="shared" si="0"/>
        <v>0</v>
      </c>
    </row>
    <row r="14" spans="2:10" ht="13.5" customHeight="1" x14ac:dyDescent="0.2">
      <c r="B14" s="243"/>
      <c r="C14" s="270"/>
      <c r="D14" s="270"/>
      <c r="E14" s="271">
        <f t="shared" si="0"/>
        <v>0</v>
      </c>
    </row>
    <row r="15" spans="2:10" x14ac:dyDescent="0.2">
      <c r="B15" s="109" t="s">
        <v>25</v>
      </c>
      <c r="C15" s="262">
        <f>SUM(C9:C14)</f>
        <v>0</v>
      </c>
      <c r="D15" s="262">
        <f>SUM(D9:D14)</f>
        <v>0</v>
      </c>
      <c r="E15" s="262">
        <f>SUM(E9:E14)</f>
        <v>0</v>
      </c>
    </row>
    <row r="17" spans="2:6" ht="15.75" x14ac:dyDescent="0.25">
      <c r="B17" s="32" t="s">
        <v>187</v>
      </c>
    </row>
    <row r="18" spans="2:6" ht="19.5" customHeight="1" x14ac:dyDescent="0.2">
      <c r="B18" s="24"/>
      <c r="C18" s="27"/>
      <c r="D18" s="27"/>
      <c r="E18" s="27"/>
      <c r="F18" s="27"/>
    </row>
    <row r="19" spans="2:6" ht="24.75" customHeight="1" x14ac:dyDescent="0.2">
      <c r="B19" s="97" t="s">
        <v>134</v>
      </c>
      <c r="C19" s="111" t="s">
        <v>19</v>
      </c>
      <c r="D19" s="105" t="s">
        <v>25</v>
      </c>
    </row>
    <row r="20" spans="2:6" x14ac:dyDescent="0.2">
      <c r="B20" s="97"/>
      <c r="C20" s="107"/>
      <c r="D20" s="107" t="s">
        <v>182</v>
      </c>
    </row>
    <row r="21" spans="2:6" x14ac:dyDescent="0.2">
      <c r="B21" s="243"/>
      <c r="C21" s="245"/>
      <c r="D21" s="269"/>
    </row>
    <row r="22" spans="2:6" x14ac:dyDescent="0.2">
      <c r="B22" s="243"/>
      <c r="C22" s="245"/>
      <c r="D22" s="269"/>
    </row>
    <row r="23" spans="2:6" x14ac:dyDescent="0.2">
      <c r="B23" s="243"/>
      <c r="C23" s="245"/>
      <c r="D23" s="269"/>
    </row>
    <row r="24" spans="2:6" x14ac:dyDescent="0.2">
      <c r="B24" s="243"/>
      <c r="C24" s="245"/>
      <c r="D24" s="269"/>
    </row>
    <row r="25" spans="2:6" x14ac:dyDescent="0.2">
      <c r="B25" s="243"/>
      <c r="C25" s="245"/>
      <c r="D25" s="269"/>
    </row>
    <row r="26" spans="2:6" x14ac:dyDescent="0.2">
      <c r="B26" s="243"/>
      <c r="C26" s="245"/>
      <c r="D26" s="269"/>
    </row>
    <row r="27" spans="2:6" x14ac:dyDescent="0.2">
      <c r="B27" s="486" t="s">
        <v>133</v>
      </c>
      <c r="C27" s="487"/>
      <c r="D27" s="262">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9999"/>
  </sheetPr>
  <dimension ref="B1:H36"/>
  <sheetViews>
    <sheetView zoomScale="80" zoomScaleNormal="80" workbookViewId="0"/>
  </sheetViews>
  <sheetFormatPr defaultColWidth="9.28515625" defaultRowHeight="12.75" x14ac:dyDescent="0.2"/>
  <cols>
    <col min="1" max="1" width="12.42578125" style="34" customWidth="1"/>
    <col min="2" max="2" width="18.5703125" style="34" customWidth="1"/>
    <col min="3" max="3" width="42.28515625" style="34" customWidth="1"/>
    <col min="4" max="4" width="26.7109375" style="34" customWidth="1"/>
    <col min="5" max="5" width="22.5703125" style="34" customWidth="1"/>
    <col min="6" max="6" width="20.5703125" style="34" customWidth="1"/>
    <col min="7" max="8" width="22.5703125" style="34" customWidth="1"/>
    <col min="9" max="9" width="9.42578125" style="34" customWidth="1"/>
    <col min="10" max="10" width="25.28515625" style="34" customWidth="1"/>
    <col min="11" max="16384" width="9.28515625" style="34"/>
  </cols>
  <sheetData>
    <row r="1" spans="2:8" ht="20.25" x14ac:dyDescent="0.3">
      <c r="B1" s="488" t="s">
        <v>190</v>
      </c>
      <c r="C1" s="488"/>
      <c r="D1" s="21"/>
      <c r="E1" s="21"/>
      <c r="F1" s="21"/>
      <c r="G1" s="21"/>
      <c r="H1" s="21"/>
    </row>
    <row r="2" spans="2:8" ht="17.25" customHeight="1" x14ac:dyDescent="0.3">
      <c r="B2" s="52" t="str">
        <f>Tradingname</f>
        <v>GOLDFIELDS GAS TRANSMISSION PTY LTD</v>
      </c>
      <c r="C2" s="53"/>
      <c r="D2" s="35"/>
      <c r="E2" s="489" t="s">
        <v>484</v>
      </c>
      <c r="F2" s="489"/>
      <c r="G2" s="489"/>
      <c r="H2" s="35"/>
    </row>
    <row r="3" spans="2:8" ht="17.25" customHeight="1" x14ac:dyDescent="0.25">
      <c r="B3" s="54" t="s">
        <v>239</v>
      </c>
      <c r="C3" s="55" t="str">
        <f>TEXT(Yearstart,"dd/mm/yyyy")&amp;" to "&amp;TEXT(Yearending,"dd/mm/yyyy")</f>
        <v>01/07/2023 to 30/06/2024</v>
      </c>
      <c r="E3" s="489"/>
      <c r="F3" s="489"/>
      <c r="G3" s="489"/>
    </row>
    <row r="4" spans="2:8" ht="14.25" customHeight="1" x14ac:dyDescent="0.3">
      <c r="B4" s="20"/>
      <c r="E4" s="489"/>
      <c r="F4" s="489"/>
      <c r="G4" s="489"/>
    </row>
    <row r="5" spans="2:8" ht="15.75" x14ac:dyDescent="0.25">
      <c r="B5" s="38" t="s">
        <v>191</v>
      </c>
      <c r="C5" s="36"/>
      <c r="D5" s="36"/>
      <c r="E5" s="36"/>
      <c r="F5" s="37"/>
      <c r="G5" s="36"/>
      <c r="H5" s="36"/>
    </row>
    <row r="6" spans="2:8" ht="15.75" x14ac:dyDescent="0.25">
      <c r="B6" s="38"/>
      <c r="C6" s="36"/>
      <c r="D6" s="36"/>
      <c r="E6" s="36"/>
      <c r="F6" s="37"/>
      <c r="G6" s="36"/>
      <c r="H6" s="36"/>
    </row>
    <row r="7" spans="2:8" ht="40.5" customHeight="1" x14ac:dyDescent="0.2">
      <c r="B7" s="112" t="s">
        <v>222</v>
      </c>
      <c r="C7" s="112" t="s">
        <v>188</v>
      </c>
      <c r="D7" s="113" t="s">
        <v>217</v>
      </c>
      <c r="E7" s="113" t="s">
        <v>219</v>
      </c>
      <c r="F7" s="113" t="s">
        <v>69</v>
      </c>
      <c r="G7" s="113" t="s">
        <v>89</v>
      </c>
      <c r="H7" s="113" t="s">
        <v>90</v>
      </c>
    </row>
    <row r="8" spans="2:8" x14ac:dyDescent="0.2">
      <c r="B8" s="114"/>
      <c r="C8" s="112" t="s">
        <v>189</v>
      </c>
      <c r="D8" s="115" t="s">
        <v>182</v>
      </c>
      <c r="E8" s="115" t="s">
        <v>182</v>
      </c>
      <c r="F8" s="115"/>
      <c r="G8" s="115" t="s">
        <v>182</v>
      </c>
      <c r="H8" s="115" t="s">
        <v>182</v>
      </c>
    </row>
    <row r="9" spans="2:8" x14ac:dyDescent="0.2">
      <c r="B9" s="138"/>
      <c r="C9" s="138"/>
      <c r="D9" s="272"/>
      <c r="E9" s="272"/>
      <c r="F9" s="116"/>
      <c r="G9" s="260">
        <f t="shared" ref="G9:G35" si="0">D9*F9</f>
        <v>0</v>
      </c>
      <c r="H9" s="260">
        <f>E9*F9</f>
        <v>0</v>
      </c>
    </row>
    <row r="10" spans="2:8" x14ac:dyDescent="0.2">
      <c r="B10" s="138"/>
      <c r="C10" s="138"/>
      <c r="D10" s="272"/>
      <c r="E10" s="272"/>
      <c r="F10" s="116"/>
      <c r="G10" s="260">
        <f t="shared" si="0"/>
        <v>0</v>
      </c>
      <c r="H10" s="260">
        <f t="shared" ref="H10:H35" si="1">E10*F10</f>
        <v>0</v>
      </c>
    </row>
    <row r="11" spans="2:8" x14ac:dyDescent="0.2">
      <c r="B11" s="138"/>
      <c r="C11" s="138"/>
      <c r="D11" s="272"/>
      <c r="E11" s="272"/>
      <c r="F11" s="116"/>
      <c r="G11" s="260">
        <f t="shared" si="0"/>
        <v>0</v>
      </c>
      <c r="H11" s="260">
        <f t="shared" si="1"/>
        <v>0</v>
      </c>
    </row>
    <row r="12" spans="2:8" x14ac:dyDescent="0.2">
      <c r="B12" s="138"/>
      <c r="C12" s="138"/>
      <c r="D12" s="272"/>
      <c r="E12" s="272"/>
      <c r="F12" s="116"/>
      <c r="G12" s="260">
        <f t="shared" si="0"/>
        <v>0</v>
      </c>
      <c r="H12" s="260">
        <f t="shared" si="1"/>
        <v>0</v>
      </c>
    </row>
    <row r="13" spans="2:8" x14ac:dyDescent="0.2">
      <c r="B13" s="138"/>
      <c r="C13" s="138"/>
      <c r="D13" s="272"/>
      <c r="E13" s="272"/>
      <c r="F13" s="116"/>
      <c r="G13" s="260">
        <f t="shared" si="0"/>
        <v>0</v>
      </c>
      <c r="H13" s="260">
        <f t="shared" si="1"/>
        <v>0</v>
      </c>
    </row>
    <row r="14" spans="2:8" x14ac:dyDescent="0.2">
      <c r="B14" s="138"/>
      <c r="C14" s="138"/>
      <c r="D14" s="272"/>
      <c r="E14" s="272"/>
      <c r="F14" s="116"/>
      <c r="G14" s="260">
        <f t="shared" si="0"/>
        <v>0</v>
      </c>
      <c r="H14" s="260">
        <f t="shared" si="1"/>
        <v>0</v>
      </c>
    </row>
    <row r="15" spans="2:8" x14ac:dyDescent="0.2">
      <c r="B15" s="138"/>
      <c r="C15" s="138"/>
      <c r="D15" s="272"/>
      <c r="E15" s="272"/>
      <c r="F15" s="116"/>
      <c r="G15" s="260">
        <f t="shared" si="0"/>
        <v>0</v>
      </c>
      <c r="H15" s="260">
        <f t="shared" si="1"/>
        <v>0</v>
      </c>
    </row>
    <row r="16" spans="2:8" x14ac:dyDescent="0.2">
      <c r="B16" s="138"/>
      <c r="C16" s="138"/>
      <c r="D16" s="272"/>
      <c r="E16" s="272"/>
      <c r="F16" s="116"/>
      <c r="G16" s="260">
        <f t="shared" si="0"/>
        <v>0</v>
      </c>
      <c r="H16" s="260">
        <f t="shared" si="1"/>
        <v>0</v>
      </c>
    </row>
    <row r="17" spans="2:8" x14ac:dyDescent="0.2">
      <c r="B17" s="138"/>
      <c r="C17" s="138"/>
      <c r="D17" s="272"/>
      <c r="E17" s="272"/>
      <c r="F17" s="116"/>
      <c r="G17" s="260">
        <f t="shared" si="0"/>
        <v>0</v>
      </c>
      <c r="H17" s="260">
        <f t="shared" si="1"/>
        <v>0</v>
      </c>
    </row>
    <row r="18" spans="2:8" x14ac:dyDescent="0.2">
      <c r="B18" s="138"/>
      <c r="C18" s="138"/>
      <c r="D18" s="272"/>
      <c r="E18" s="272"/>
      <c r="F18" s="116"/>
      <c r="G18" s="260">
        <f t="shared" si="0"/>
        <v>0</v>
      </c>
      <c r="H18" s="260">
        <f t="shared" si="1"/>
        <v>0</v>
      </c>
    </row>
    <row r="19" spans="2:8" x14ac:dyDescent="0.2">
      <c r="B19" s="138"/>
      <c r="C19" s="138"/>
      <c r="D19" s="272"/>
      <c r="E19" s="272"/>
      <c r="F19" s="116"/>
      <c r="G19" s="260">
        <f t="shared" si="0"/>
        <v>0</v>
      </c>
      <c r="H19" s="260">
        <f t="shared" si="1"/>
        <v>0</v>
      </c>
    </row>
    <row r="20" spans="2:8" x14ac:dyDescent="0.2">
      <c r="B20" s="138"/>
      <c r="C20" s="138"/>
      <c r="D20" s="272"/>
      <c r="E20" s="272"/>
      <c r="F20" s="116"/>
      <c r="G20" s="260">
        <f t="shared" si="0"/>
        <v>0</v>
      </c>
      <c r="H20" s="260">
        <f t="shared" si="1"/>
        <v>0</v>
      </c>
    </row>
    <row r="21" spans="2:8" x14ac:dyDescent="0.2">
      <c r="B21" s="138"/>
      <c r="C21" s="138"/>
      <c r="D21" s="272"/>
      <c r="E21" s="272"/>
      <c r="F21" s="116"/>
      <c r="G21" s="260">
        <f t="shared" si="0"/>
        <v>0</v>
      </c>
      <c r="H21" s="260">
        <f t="shared" si="1"/>
        <v>0</v>
      </c>
    </row>
    <row r="22" spans="2:8" x14ac:dyDescent="0.2">
      <c r="B22" s="138"/>
      <c r="C22" s="138"/>
      <c r="D22" s="272"/>
      <c r="E22" s="272"/>
      <c r="F22" s="116"/>
      <c r="G22" s="260">
        <f t="shared" si="0"/>
        <v>0</v>
      </c>
      <c r="H22" s="260">
        <f t="shared" si="1"/>
        <v>0</v>
      </c>
    </row>
    <row r="23" spans="2:8" x14ac:dyDescent="0.2">
      <c r="B23" s="138"/>
      <c r="C23" s="138"/>
      <c r="D23" s="272"/>
      <c r="E23" s="272"/>
      <c r="F23" s="116"/>
      <c r="G23" s="260">
        <f t="shared" si="0"/>
        <v>0</v>
      </c>
      <c r="H23" s="260">
        <f t="shared" si="1"/>
        <v>0</v>
      </c>
    </row>
    <row r="24" spans="2:8" x14ac:dyDescent="0.2">
      <c r="B24" s="138"/>
      <c r="C24" s="138"/>
      <c r="D24" s="272"/>
      <c r="E24" s="272"/>
      <c r="F24" s="116"/>
      <c r="G24" s="260">
        <f t="shared" si="0"/>
        <v>0</v>
      </c>
      <c r="H24" s="260">
        <f t="shared" si="1"/>
        <v>0</v>
      </c>
    </row>
    <row r="25" spans="2:8" x14ac:dyDescent="0.2">
      <c r="B25" s="138"/>
      <c r="C25" s="138"/>
      <c r="D25" s="272"/>
      <c r="E25" s="272"/>
      <c r="F25" s="116"/>
      <c r="G25" s="260">
        <f t="shared" si="0"/>
        <v>0</v>
      </c>
      <c r="H25" s="260">
        <f t="shared" si="1"/>
        <v>0</v>
      </c>
    </row>
    <row r="26" spans="2:8" x14ac:dyDescent="0.2">
      <c r="B26" s="138"/>
      <c r="C26" s="138"/>
      <c r="D26" s="272"/>
      <c r="E26" s="272"/>
      <c r="F26" s="116"/>
      <c r="G26" s="260">
        <f t="shared" si="0"/>
        <v>0</v>
      </c>
      <c r="H26" s="260">
        <f t="shared" si="1"/>
        <v>0</v>
      </c>
    </row>
    <row r="27" spans="2:8" x14ac:dyDescent="0.2">
      <c r="B27" s="138"/>
      <c r="C27" s="138"/>
      <c r="D27" s="272"/>
      <c r="E27" s="272"/>
      <c r="F27" s="116"/>
      <c r="G27" s="260">
        <f t="shared" si="0"/>
        <v>0</v>
      </c>
      <c r="H27" s="260">
        <f t="shared" si="1"/>
        <v>0</v>
      </c>
    </row>
    <row r="28" spans="2:8" x14ac:dyDescent="0.2">
      <c r="B28" s="138"/>
      <c r="C28" s="138"/>
      <c r="D28" s="272"/>
      <c r="E28" s="272"/>
      <c r="F28" s="116"/>
      <c r="G28" s="260">
        <f t="shared" si="0"/>
        <v>0</v>
      </c>
      <c r="H28" s="260">
        <f t="shared" si="1"/>
        <v>0</v>
      </c>
    </row>
    <row r="29" spans="2:8" x14ac:dyDescent="0.2">
      <c r="B29" s="138"/>
      <c r="C29" s="138"/>
      <c r="D29" s="272"/>
      <c r="E29" s="272"/>
      <c r="F29" s="116"/>
      <c r="G29" s="260">
        <f t="shared" si="0"/>
        <v>0</v>
      </c>
      <c r="H29" s="260">
        <f t="shared" si="1"/>
        <v>0</v>
      </c>
    </row>
    <row r="30" spans="2:8" x14ac:dyDescent="0.2">
      <c r="B30" s="138"/>
      <c r="C30" s="138"/>
      <c r="D30" s="272"/>
      <c r="E30" s="272"/>
      <c r="F30" s="116"/>
      <c r="G30" s="260">
        <f t="shared" si="0"/>
        <v>0</v>
      </c>
      <c r="H30" s="260">
        <f t="shared" si="1"/>
        <v>0</v>
      </c>
    </row>
    <row r="31" spans="2:8" x14ac:dyDescent="0.2">
      <c r="B31" s="138"/>
      <c r="C31" s="138"/>
      <c r="D31" s="272"/>
      <c r="E31" s="272"/>
      <c r="F31" s="116"/>
      <c r="G31" s="260">
        <f t="shared" si="0"/>
        <v>0</v>
      </c>
      <c r="H31" s="260">
        <f t="shared" si="1"/>
        <v>0</v>
      </c>
    </row>
    <row r="32" spans="2:8" x14ac:dyDescent="0.2">
      <c r="B32" s="138"/>
      <c r="C32" s="138"/>
      <c r="D32" s="272"/>
      <c r="E32" s="272"/>
      <c r="F32" s="116"/>
      <c r="G32" s="260">
        <f t="shared" si="0"/>
        <v>0</v>
      </c>
      <c r="H32" s="260">
        <f t="shared" si="1"/>
        <v>0</v>
      </c>
    </row>
    <row r="33" spans="2:8" x14ac:dyDescent="0.2">
      <c r="B33" s="138"/>
      <c r="C33" s="138"/>
      <c r="D33" s="272"/>
      <c r="E33" s="272"/>
      <c r="F33" s="116"/>
      <c r="G33" s="260">
        <f t="shared" si="0"/>
        <v>0</v>
      </c>
      <c r="H33" s="260">
        <f t="shared" si="1"/>
        <v>0</v>
      </c>
    </row>
    <row r="34" spans="2:8" x14ac:dyDescent="0.2">
      <c r="B34" s="138"/>
      <c r="C34" s="138"/>
      <c r="D34" s="272"/>
      <c r="E34" s="272"/>
      <c r="F34" s="116"/>
      <c r="G34" s="260">
        <f t="shared" si="0"/>
        <v>0</v>
      </c>
      <c r="H34" s="260">
        <f t="shared" si="1"/>
        <v>0</v>
      </c>
    </row>
    <row r="35" spans="2:8" x14ac:dyDescent="0.2">
      <c r="B35" s="138"/>
      <c r="C35" s="138"/>
      <c r="D35" s="272"/>
      <c r="E35" s="272"/>
      <c r="F35" s="116"/>
      <c r="G35" s="260">
        <f t="shared" si="0"/>
        <v>0</v>
      </c>
      <c r="H35" s="260">
        <f t="shared" si="1"/>
        <v>0</v>
      </c>
    </row>
    <row r="36" spans="2:8" x14ac:dyDescent="0.2">
      <c r="B36" s="42"/>
      <c r="C36" s="109" t="s">
        <v>25</v>
      </c>
      <c r="D36" s="260">
        <f>SUM(D9:D35)</f>
        <v>0</v>
      </c>
      <c r="E36" s="260">
        <f>SUM(E9:E35)</f>
        <v>0</v>
      </c>
      <c r="F36" s="207"/>
      <c r="G36" s="260">
        <f>SUM(G9:G35)</f>
        <v>0</v>
      </c>
      <c r="H36" s="260">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009999"/>
  </sheetPr>
  <dimension ref="B1:I36"/>
  <sheetViews>
    <sheetView zoomScale="80" zoomScaleNormal="80" workbookViewId="0"/>
  </sheetViews>
  <sheetFormatPr defaultColWidth="9.28515625" defaultRowHeight="12.75" x14ac:dyDescent="0.2"/>
  <cols>
    <col min="1" max="1" width="12" style="34" customWidth="1"/>
    <col min="2" max="2" width="21" style="34" customWidth="1"/>
    <col min="3" max="3" width="46.5703125" style="34" bestFit="1" customWidth="1"/>
    <col min="4" max="4" width="26.7109375" style="34" customWidth="1"/>
    <col min="5" max="5" width="23.5703125" style="34" customWidth="1"/>
    <col min="6" max="6" width="22.5703125" style="34" customWidth="1"/>
    <col min="7" max="7" width="20.5703125" style="34" customWidth="1"/>
    <col min="8" max="9" width="22.5703125" style="34" customWidth="1"/>
    <col min="10" max="10" width="9.42578125" style="34" customWidth="1"/>
    <col min="11" max="11" width="25.28515625" style="34" customWidth="1"/>
    <col min="12" max="16384" width="9.28515625" style="34"/>
  </cols>
  <sheetData>
    <row r="1" spans="2:9" ht="20.25" x14ac:dyDescent="0.3">
      <c r="B1" s="488" t="s">
        <v>155</v>
      </c>
      <c r="C1" s="488"/>
      <c r="D1" s="21"/>
      <c r="E1" s="21"/>
      <c r="F1" s="21"/>
      <c r="G1" s="21"/>
      <c r="H1" s="21"/>
      <c r="I1" s="21"/>
    </row>
    <row r="2" spans="2:9" ht="16.5" customHeight="1" x14ac:dyDescent="0.3">
      <c r="B2" s="52" t="str">
        <f>Tradingname</f>
        <v>GOLDFIELDS GAS TRANSMISSION PTY LTD</v>
      </c>
      <c r="C2" s="53"/>
      <c r="D2" s="35"/>
      <c r="E2" s="489" t="s">
        <v>484</v>
      </c>
      <c r="F2" s="489"/>
      <c r="G2" s="489"/>
      <c r="H2" s="35"/>
      <c r="I2" s="35"/>
    </row>
    <row r="3" spans="2:9" ht="15" x14ac:dyDescent="0.25">
      <c r="B3" s="54" t="s">
        <v>239</v>
      </c>
      <c r="C3" s="55" t="str">
        <f>TEXT(Yearstart,"dd/mm/yyyy")&amp;" to "&amp;TEXT(Yearending,"dd/mm/yyyy")</f>
        <v>01/07/2023 to 30/06/2024</v>
      </c>
      <c r="E3" s="489"/>
      <c r="F3" s="489"/>
      <c r="G3" s="489"/>
    </row>
    <row r="4" spans="2:9" ht="20.25" x14ac:dyDescent="0.3">
      <c r="B4" s="20"/>
      <c r="E4" s="489"/>
      <c r="F4" s="489"/>
      <c r="G4" s="489"/>
    </row>
    <row r="5" spans="2:9" ht="15.75" x14ac:dyDescent="0.25">
      <c r="B5" s="38" t="s">
        <v>192</v>
      </c>
      <c r="C5" s="36"/>
      <c r="D5" s="36"/>
      <c r="E5" s="36"/>
      <c r="F5" s="36"/>
      <c r="G5" s="37"/>
      <c r="H5" s="36"/>
      <c r="I5" s="36"/>
    </row>
    <row r="6" spans="2:9" ht="15.75" x14ac:dyDescent="0.25">
      <c r="B6" s="38"/>
      <c r="C6" s="36"/>
      <c r="D6" s="36"/>
      <c r="E6" s="36"/>
      <c r="F6" s="36"/>
      <c r="G6" s="37"/>
      <c r="H6" s="36"/>
      <c r="I6" s="36"/>
    </row>
    <row r="7" spans="2:9" ht="40.5" customHeight="1" x14ac:dyDescent="0.2">
      <c r="B7" s="112" t="s">
        <v>222</v>
      </c>
      <c r="C7" s="112" t="s">
        <v>19</v>
      </c>
      <c r="D7" s="117" t="s">
        <v>70</v>
      </c>
      <c r="E7" s="113" t="s">
        <v>218</v>
      </c>
      <c r="F7" s="113" t="s">
        <v>220</v>
      </c>
      <c r="G7" s="113" t="s">
        <v>69</v>
      </c>
      <c r="H7" s="113" t="s">
        <v>89</v>
      </c>
      <c r="I7" s="113" t="s">
        <v>90</v>
      </c>
    </row>
    <row r="8" spans="2:9" x14ac:dyDescent="0.2">
      <c r="B8" s="114"/>
      <c r="C8" s="114" t="s">
        <v>193</v>
      </c>
      <c r="D8" s="118"/>
      <c r="E8" s="115" t="s">
        <v>182</v>
      </c>
      <c r="F8" s="115" t="s">
        <v>182</v>
      </c>
      <c r="G8" s="115"/>
      <c r="H8" s="115" t="s">
        <v>182</v>
      </c>
      <c r="I8" s="115" t="s">
        <v>182</v>
      </c>
    </row>
    <row r="9" spans="2:9" x14ac:dyDescent="0.2">
      <c r="B9" s="138"/>
      <c r="C9" s="136" t="s">
        <v>54</v>
      </c>
      <c r="D9" s="241"/>
      <c r="E9" s="273"/>
      <c r="F9" s="273"/>
      <c r="G9" s="276"/>
      <c r="H9" s="275">
        <f>E9*G9</f>
        <v>0</v>
      </c>
      <c r="I9" s="275">
        <f>F9*G9</f>
        <v>0</v>
      </c>
    </row>
    <row r="10" spans="2:9" x14ac:dyDescent="0.2">
      <c r="B10" s="138"/>
      <c r="C10" s="136" t="s">
        <v>63</v>
      </c>
      <c r="D10" s="241"/>
      <c r="E10" s="273"/>
      <c r="F10" s="273"/>
      <c r="G10" s="276"/>
      <c r="H10" s="275">
        <f t="shared" ref="H10:H35" si="0">E10*G10</f>
        <v>0</v>
      </c>
      <c r="I10" s="275">
        <f t="shared" ref="I10:I35" si="1">F10*G10</f>
        <v>0</v>
      </c>
    </row>
    <row r="11" spans="2:9" x14ac:dyDescent="0.2">
      <c r="B11" s="138"/>
      <c r="C11" s="136" t="s">
        <v>479</v>
      </c>
      <c r="D11" s="241"/>
      <c r="E11" s="273"/>
      <c r="F11" s="273"/>
      <c r="G11" s="276"/>
      <c r="H11" s="275">
        <f t="shared" si="0"/>
        <v>0</v>
      </c>
      <c r="I11" s="275">
        <f t="shared" si="1"/>
        <v>0</v>
      </c>
    </row>
    <row r="12" spans="2:9" x14ac:dyDescent="0.2">
      <c r="B12" s="345" t="s">
        <v>595</v>
      </c>
      <c r="C12" s="136" t="s">
        <v>55</v>
      </c>
      <c r="D12" s="241"/>
      <c r="E12" s="273">
        <v>-48245189.030000016</v>
      </c>
      <c r="F12" s="273"/>
      <c r="G12" s="276">
        <v>5.2626002448986624E-2</v>
      </c>
      <c r="H12" s="275">
        <f t="shared" si="0"/>
        <v>-2538951.4360446036</v>
      </c>
      <c r="I12" s="275">
        <f t="shared" si="1"/>
        <v>0</v>
      </c>
    </row>
    <row r="13" spans="2:9" x14ac:dyDescent="0.2">
      <c r="B13" s="138"/>
      <c r="C13" s="136" t="s">
        <v>64</v>
      </c>
      <c r="D13" s="241"/>
      <c r="E13" s="273"/>
      <c r="F13" s="273"/>
      <c r="G13" s="276"/>
      <c r="H13" s="275">
        <f t="shared" si="0"/>
        <v>0</v>
      </c>
      <c r="I13" s="275">
        <f t="shared" si="1"/>
        <v>0</v>
      </c>
    </row>
    <row r="14" spans="2:9" x14ac:dyDescent="0.2">
      <c r="B14" s="138"/>
      <c r="C14" s="136" t="s">
        <v>132</v>
      </c>
      <c r="D14" s="241"/>
      <c r="E14" s="273"/>
      <c r="F14" s="273"/>
      <c r="G14" s="276"/>
      <c r="H14" s="275">
        <f t="shared" si="0"/>
        <v>0</v>
      </c>
      <c r="I14" s="275">
        <f t="shared" si="1"/>
        <v>0</v>
      </c>
    </row>
    <row r="15" spans="2:9" x14ac:dyDescent="0.2">
      <c r="B15" s="138"/>
      <c r="C15" s="136" t="s">
        <v>56</v>
      </c>
      <c r="D15" s="241"/>
      <c r="E15" s="273"/>
      <c r="F15" s="273"/>
      <c r="G15" s="276"/>
      <c r="H15" s="275">
        <f t="shared" si="0"/>
        <v>0</v>
      </c>
      <c r="I15" s="275">
        <f t="shared" si="1"/>
        <v>0</v>
      </c>
    </row>
    <row r="16" spans="2:9" x14ac:dyDescent="0.2">
      <c r="B16" s="138"/>
      <c r="C16" s="136" t="s">
        <v>480</v>
      </c>
      <c r="D16" s="241"/>
      <c r="E16" s="273"/>
      <c r="F16" s="273"/>
      <c r="G16" s="276"/>
      <c r="H16" s="275">
        <f t="shared" si="0"/>
        <v>0</v>
      </c>
      <c r="I16" s="275">
        <f t="shared" si="1"/>
        <v>0</v>
      </c>
    </row>
    <row r="17" spans="2:9" x14ac:dyDescent="0.2">
      <c r="B17" s="138"/>
      <c r="C17" s="136" t="s">
        <v>177</v>
      </c>
      <c r="D17" s="241"/>
      <c r="E17" s="274">
        <f>SUM(E18:E35)</f>
        <v>-218193706.2427575</v>
      </c>
      <c r="F17" s="274">
        <f>SUM(F18:F35)</f>
        <v>0</v>
      </c>
      <c r="G17" s="277"/>
      <c r="H17" s="274">
        <f>SUM(H18:H35)</f>
        <v>-10334901.765018385</v>
      </c>
      <c r="I17" s="274">
        <f>SUM(I18:I35)</f>
        <v>0</v>
      </c>
    </row>
    <row r="18" spans="2:9" x14ac:dyDescent="0.2">
      <c r="B18" s="345" t="s">
        <v>597</v>
      </c>
      <c r="C18" s="138" t="s">
        <v>564</v>
      </c>
      <c r="D18" s="241"/>
      <c r="E18" s="273">
        <v>-210140658.01475748</v>
      </c>
      <c r="F18" s="273"/>
      <c r="G18" s="276">
        <v>4.7365718942965304E-2</v>
      </c>
      <c r="H18" s="275">
        <f t="shared" si="0"/>
        <v>-9953463.3460167926</v>
      </c>
      <c r="I18" s="275">
        <f t="shared" si="1"/>
        <v>0</v>
      </c>
    </row>
    <row r="19" spans="2:9" x14ac:dyDescent="0.2">
      <c r="B19" s="345" t="s">
        <v>597</v>
      </c>
      <c r="C19" s="138" t="s">
        <v>565</v>
      </c>
      <c r="D19" s="241"/>
      <c r="E19" s="273">
        <v>-1604247.1600000004</v>
      </c>
      <c r="F19" s="273"/>
      <c r="G19" s="276">
        <f>G18</f>
        <v>4.7365718942965304E-2</v>
      </c>
      <c r="H19" s="275">
        <f t="shared" si="0"/>
        <v>-75986.32009561031</v>
      </c>
      <c r="I19" s="275">
        <f t="shared" si="1"/>
        <v>0</v>
      </c>
    </row>
    <row r="20" spans="2:9" x14ac:dyDescent="0.2">
      <c r="B20" s="345" t="s">
        <v>595</v>
      </c>
      <c r="C20" s="138" t="s">
        <v>566</v>
      </c>
      <c r="D20" s="241"/>
      <c r="E20" s="273">
        <v>-6448801.0680000074</v>
      </c>
      <c r="F20" s="273"/>
      <c r="G20" s="276">
        <f>G19</f>
        <v>4.7365718942965304E-2</v>
      </c>
      <c r="H20" s="275">
        <f t="shared" si="0"/>
        <v>-305452.09890598286</v>
      </c>
      <c r="I20" s="275">
        <f t="shared" si="1"/>
        <v>0</v>
      </c>
    </row>
    <row r="21" spans="2:9" x14ac:dyDescent="0.2">
      <c r="B21" s="138"/>
      <c r="C21" s="138"/>
      <c r="D21" s="241"/>
      <c r="E21" s="273"/>
      <c r="F21" s="273"/>
      <c r="G21" s="276"/>
      <c r="H21" s="275">
        <f t="shared" si="0"/>
        <v>0</v>
      </c>
      <c r="I21" s="275">
        <f t="shared" si="1"/>
        <v>0</v>
      </c>
    </row>
    <row r="22" spans="2:9" x14ac:dyDescent="0.2">
      <c r="B22" s="138"/>
      <c r="C22" s="138"/>
      <c r="D22" s="241"/>
      <c r="E22" s="273"/>
      <c r="F22" s="273"/>
      <c r="G22" s="276"/>
      <c r="H22" s="275">
        <f t="shared" si="0"/>
        <v>0</v>
      </c>
      <c r="I22" s="275">
        <f t="shared" si="1"/>
        <v>0</v>
      </c>
    </row>
    <row r="23" spans="2:9" x14ac:dyDescent="0.2">
      <c r="B23" s="138"/>
      <c r="C23" s="138"/>
      <c r="D23" s="241"/>
      <c r="E23" s="273"/>
      <c r="F23" s="273"/>
      <c r="G23" s="276"/>
      <c r="H23" s="275">
        <f t="shared" si="0"/>
        <v>0</v>
      </c>
      <c r="I23" s="275">
        <f t="shared" si="1"/>
        <v>0</v>
      </c>
    </row>
    <row r="24" spans="2:9" x14ac:dyDescent="0.2">
      <c r="B24" s="138"/>
      <c r="C24" s="138"/>
      <c r="D24" s="241"/>
      <c r="E24" s="273"/>
      <c r="F24" s="273"/>
      <c r="G24" s="276"/>
      <c r="H24" s="275">
        <f t="shared" si="0"/>
        <v>0</v>
      </c>
      <c r="I24" s="275">
        <f t="shared" si="1"/>
        <v>0</v>
      </c>
    </row>
    <row r="25" spans="2:9" x14ac:dyDescent="0.2">
      <c r="B25" s="138"/>
      <c r="C25" s="138"/>
      <c r="D25" s="241"/>
      <c r="E25" s="273"/>
      <c r="F25" s="273"/>
      <c r="G25" s="276"/>
      <c r="H25" s="275">
        <f t="shared" si="0"/>
        <v>0</v>
      </c>
      <c r="I25" s="275">
        <f t="shared" si="1"/>
        <v>0</v>
      </c>
    </row>
    <row r="26" spans="2:9" x14ac:dyDescent="0.2">
      <c r="B26" s="138"/>
      <c r="C26" s="138"/>
      <c r="D26" s="241"/>
      <c r="E26" s="273"/>
      <c r="F26" s="273"/>
      <c r="G26" s="276"/>
      <c r="H26" s="275">
        <f t="shared" si="0"/>
        <v>0</v>
      </c>
      <c r="I26" s="275">
        <f t="shared" si="1"/>
        <v>0</v>
      </c>
    </row>
    <row r="27" spans="2:9" x14ac:dyDescent="0.2">
      <c r="B27" s="138"/>
      <c r="C27" s="138"/>
      <c r="D27" s="241"/>
      <c r="E27" s="273"/>
      <c r="F27" s="273"/>
      <c r="G27" s="276"/>
      <c r="H27" s="275">
        <f t="shared" si="0"/>
        <v>0</v>
      </c>
      <c r="I27" s="275">
        <f t="shared" si="1"/>
        <v>0</v>
      </c>
    </row>
    <row r="28" spans="2:9" x14ac:dyDescent="0.2">
      <c r="B28" s="138"/>
      <c r="C28" s="138"/>
      <c r="D28" s="241"/>
      <c r="E28" s="273"/>
      <c r="F28" s="273"/>
      <c r="G28" s="276"/>
      <c r="H28" s="275">
        <f t="shared" si="0"/>
        <v>0</v>
      </c>
      <c r="I28" s="275">
        <f t="shared" si="1"/>
        <v>0</v>
      </c>
    </row>
    <row r="29" spans="2:9" x14ac:dyDescent="0.2">
      <c r="B29" s="138"/>
      <c r="C29" s="138"/>
      <c r="D29" s="241"/>
      <c r="E29" s="273"/>
      <c r="F29" s="273"/>
      <c r="G29" s="276"/>
      <c r="H29" s="275">
        <f t="shared" si="0"/>
        <v>0</v>
      </c>
      <c r="I29" s="275">
        <f t="shared" si="1"/>
        <v>0</v>
      </c>
    </row>
    <row r="30" spans="2:9" x14ac:dyDescent="0.2">
      <c r="B30" s="138"/>
      <c r="C30" s="138"/>
      <c r="D30" s="241"/>
      <c r="E30" s="273"/>
      <c r="F30" s="273"/>
      <c r="G30" s="276"/>
      <c r="H30" s="275">
        <f t="shared" si="0"/>
        <v>0</v>
      </c>
      <c r="I30" s="275">
        <f t="shared" si="1"/>
        <v>0</v>
      </c>
    </row>
    <row r="31" spans="2:9" x14ac:dyDescent="0.2">
      <c r="B31" s="138"/>
      <c r="C31" s="138"/>
      <c r="D31" s="241"/>
      <c r="E31" s="273"/>
      <c r="F31" s="273"/>
      <c r="G31" s="276"/>
      <c r="H31" s="275">
        <f t="shared" si="0"/>
        <v>0</v>
      </c>
      <c r="I31" s="275">
        <f t="shared" si="1"/>
        <v>0</v>
      </c>
    </row>
    <row r="32" spans="2:9" x14ac:dyDescent="0.2">
      <c r="B32" s="138"/>
      <c r="C32" s="138"/>
      <c r="D32" s="241"/>
      <c r="E32" s="273"/>
      <c r="F32" s="273"/>
      <c r="G32" s="276"/>
      <c r="H32" s="275">
        <f t="shared" si="0"/>
        <v>0</v>
      </c>
      <c r="I32" s="275">
        <f t="shared" si="1"/>
        <v>0</v>
      </c>
    </row>
    <row r="33" spans="2:9" x14ac:dyDescent="0.2">
      <c r="B33" s="138"/>
      <c r="C33" s="138"/>
      <c r="D33" s="241"/>
      <c r="E33" s="273"/>
      <c r="F33" s="273"/>
      <c r="G33" s="276"/>
      <c r="H33" s="275">
        <f t="shared" si="0"/>
        <v>0</v>
      </c>
      <c r="I33" s="275">
        <f t="shared" si="1"/>
        <v>0</v>
      </c>
    </row>
    <row r="34" spans="2:9" x14ac:dyDescent="0.2">
      <c r="B34" s="138"/>
      <c r="C34" s="138"/>
      <c r="D34" s="241"/>
      <c r="E34" s="273"/>
      <c r="F34" s="273"/>
      <c r="G34" s="276"/>
      <c r="H34" s="275">
        <f t="shared" si="0"/>
        <v>0</v>
      </c>
      <c r="I34" s="275">
        <f t="shared" si="1"/>
        <v>0</v>
      </c>
    </row>
    <row r="35" spans="2:9" x14ac:dyDescent="0.2">
      <c r="B35" s="138"/>
      <c r="C35" s="138"/>
      <c r="D35" s="241"/>
      <c r="E35" s="273"/>
      <c r="F35" s="273"/>
      <c r="G35" s="276"/>
      <c r="H35" s="275">
        <f t="shared" si="0"/>
        <v>0</v>
      </c>
      <c r="I35" s="275">
        <f t="shared" si="1"/>
        <v>0</v>
      </c>
    </row>
    <row r="36" spans="2:9" x14ac:dyDescent="0.2">
      <c r="B36" s="42"/>
      <c r="C36" s="486" t="s">
        <v>133</v>
      </c>
      <c r="D36" s="487"/>
      <c r="E36" s="275">
        <f>SUM(E9:E17)</f>
        <v>-266438895.27275753</v>
      </c>
      <c r="F36" s="275">
        <f>SUM(F9:F17)</f>
        <v>0</v>
      </c>
      <c r="G36" s="242"/>
      <c r="H36" s="275">
        <f>SUM(H9:H17)</f>
        <v>-12873853.201062988</v>
      </c>
      <c r="I36" s="275">
        <f>SUM(I9:I17)</f>
        <v>0</v>
      </c>
    </row>
  </sheetData>
  <mergeCells count="3">
    <mergeCell ref="B1:C1"/>
    <mergeCell ref="C36:D36"/>
    <mergeCell ref="E2:G4"/>
  </mergeCells>
  <phoneticPr fontId="38"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9999"/>
    <pageSetUpPr fitToPage="1"/>
  </sheetPr>
  <dimension ref="A1:G102"/>
  <sheetViews>
    <sheetView zoomScale="80" zoomScaleNormal="80" workbookViewId="0"/>
  </sheetViews>
  <sheetFormatPr defaultColWidth="9.28515625" defaultRowHeight="12.75" x14ac:dyDescent="0.2"/>
  <cols>
    <col min="1" max="1" width="12" style="22" customWidth="1"/>
    <col min="2" max="2" width="21.5703125" style="22" customWidth="1"/>
    <col min="3" max="3" width="64.7109375" style="22" customWidth="1"/>
    <col min="4" max="4" width="15.7109375" style="22" bestFit="1" customWidth="1"/>
    <col min="5" max="5" width="20.7109375" style="22" customWidth="1"/>
    <col min="6" max="16384" width="9.28515625" style="22"/>
  </cols>
  <sheetData>
    <row r="1" spans="2:5" ht="20.25" x14ac:dyDescent="0.3">
      <c r="B1" s="490" t="s">
        <v>196</v>
      </c>
      <c r="C1" s="490"/>
    </row>
    <row r="2" spans="2:5" ht="15" x14ac:dyDescent="0.25">
      <c r="B2" s="52" t="str">
        <f>Tradingname</f>
        <v>GOLDFIELDS GAS TRANSMISSION PTY LTD</v>
      </c>
      <c r="C2" s="53"/>
    </row>
    <row r="3" spans="2:5" ht="15" x14ac:dyDescent="0.25">
      <c r="B3" s="54" t="s">
        <v>239</v>
      </c>
      <c r="C3" s="55" t="str">
        <f>TEXT(Yearstart,"dd/mm/yyyy")&amp;" to "&amp;TEXT(Yearending,"dd/mm/yyyy")</f>
        <v>01/07/2023 to 30/06/2024</v>
      </c>
    </row>
    <row r="4" spans="2:5" ht="20.25" x14ac:dyDescent="0.3">
      <c r="B4" s="20"/>
      <c r="D4" s="44"/>
    </row>
    <row r="5" spans="2:5" ht="15.75" x14ac:dyDescent="0.2">
      <c r="B5" s="480" t="s">
        <v>197</v>
      </c>
      <c r="C5" s="480"/>
      <c r="D5" s="60"/>
    </row>
    <row r="7" spans="2:5" ht="25.5" x14ac:dyDescent="0.2">
      <c r="B7" s="119" t="s">
        <v>222</v>
      </c>
      <c r="C7" s="120" t="s">
        <v>19</v>
      </c>
      <c r="D7" s="120" t="s">
        <v>230</v>
      </c>
      <c r="E7" s="120" t="s">
        <v>231</v>
      </c>
    </row>
    <row r="8" spans="2:5" x14ac:dyDescent="0.2">
      <c r="B8" s="201"/>
      <c r="C8" s="401" t="s">
        <v>485</v>
      </c>
      <c r="D8" s="402"/>
      <c r="E8" s="202"/>
    </row>
    <row r="9" spans="2:5" x14ac:dyDescent="0.2">
      <c r="B9" s="388"/>
      <c r="C9" s="405" t="s">
        <v>141</v>
      </c>
      <c r="D9" s="400" t="s">
        <v>182</v>
      </c>
      <c r="E9" s="407" t="s">
        <v>182</v>
      </c>
    </row>
    <row r="10" spans="2:5" x14ac:dyDescent="0.2">
      <c r="B10" s="346">
        <v>2.4</v>
      </c>
      <c r="C10" s="403" t="s">
        <v>488</v>
      </c>
      <c r="D10" s="404">
        <f>SUMIF('3.3 Depreciation amortisation'!$D$9:$D$52,'3. Statement of pipeline assets'!C9,'3.3 Depreciation amortisation'!$H$9:$H$52)</f>
        <v>0</v>
      </c>
      <c r="E10" s="273">
        <v>0</v>
      </c>
    </row>
    <row r="11" spans="2:5" x14ac:dyDescent="0.2">
      <c r="B11" s="346">
        <v>2.4</v>
      </c>
      <c r="C11" s="305" t="s">
        <v>74</v>
      </c>
      <c r="D11" s="278">
        <f>SUMIF('3.3 Depreciation amortisation'!$D$9:$D$52,'3. Statement of pipeline assets'!C9,'3.3 Depreciation amortisation'!$I$9:$I$52)</f>
        <v>6525188.1117703831</v>
      </c>
      <c r="E11" s="273">
        <v>3721778.2431408134</v>
      </c>
    </row>
    <row r="12" spans="2:5" x14ac:dyDescent="0.2">
      <c r="B12" s="346">
        <v>2.4</v>
      </c>
      <c r="C12" s="305" t="s">
        <v>486</v>
      </c>
      <c r="D12" s="278">
        <f>SUMIF('3.3 Depreciation amortisation'!$D$9:$D$52,'3. Statement of pipeline assets'!C9,'3.3 Depreciation amortisation'!$J$9:$J$52)</f>
        <v>0</v>
      </c>
      <c r="E12" s="273">
        <v>0</v>
      </c>
    </row>
    <row r="13" spans="2:5" x14ac:dyDescent="0.2">
      <c r="B13" s="146"/>
      <c r="C13" s="139" t="s">
        <v>140</v>
      </c>
      <c r="D13" s="278">
        <f>SUM(D10:D12)</f>
        <v>6525188.1117703831</v>
      </c>
      <c r="E13" s="278">
        <f>SUM(E10:E12)</f>
        <v>3721778.2431408134</v>
      </c>
    </row>
    <row r="14" spans="2:5" x14ac:dyDescent="0.2">
      <c r="B14" s="346">
        <v>2.4</v>
      </c>
      <c r="C14" s="305" t="s">
        <v>2</v>
      </c>
      <c r="D14" s="278">
        <f>SUMIF('3.3 Depreciation amortisation'!$D$9:$D$52,'3. Statement of pipeline assets'!C9,'3.3 Depreciation amortisation'!$M$9:$M$52)+SUMIF('3.3 Depreciation amortisation'!$D$9:$D$52,'3. Statement of pipeline assets'!C9,'3.3 Depreciation amortisation'!$N$9:$N$52)</f>
        <v>-155298.1819374456</v>
      </c>
      <c r="E14" s="273">
        <v>-112386.19170367281</v>
      </c>
    </row>
    <row r="15" spans="2:5" x14ac:dyDescent="0.2">
      <c r="B15" s="346">
        <v>2.4</v>
      </c>
      <c r="C15" s="305" t="s">
        <v>487</v>
      </c>
      <c r="D15" s="278">
        <f>SUMIF('3.3 Depreciation amortisation'!$D$9:$D$52,'3. Statement of pipeline assets'!C9,'3.3 Depreciation amortisation'!$K$9:$K$52)</f>
        <v>-3594697.0715771439</v>
      </c>
      <c r="E15" s="273">
        <v>0</v>
      </c>
    </row>
    <row r="16" spans="2:5" x14ac:dyDescent="0.2">
      <c r="B16" s="146"/>
      <c r="C16" s="139" t="s">
        <v>67</v>
      </c>
      <c r="D16" s="278">
        <f>SUM(D13:D15)</f>
        <v>2775192.8582557933</v>
      </c>
      <c r="E16" s="278">
        <f>SUM(E13:E15)</f>
        <v>3609392.0514371404</v>
      </c>
    </row>
    <row r="17" spans="1:5" x14ac:dyDescent="0.2">
      <c r="B17" s="388"/>
      <c r="C17" s="405" t="s">
        <v>85</v>
      </c>
      <c r="D17" s="400"/>
      <c r="E17" s="407"/>
    </row>
    <row r="18" spans="1:5" x14ac:dyDescent="0.2">
      <c r="B18" s="346">
        <v>2.4</v>
      </c>
      <c r="C18" s="305" t="s">
        <v>488</v>
      </c>
      <c r="D18" s="278">
        <f>SUMIF('3.3 Depreciation amortisation'!$D$9:$D$52,'3. Statement of pipeline assets'!C17,'3.3 Depreciation amortisation'!$H$9:$H$52)</f>
        <v>0</v>
      </c>
      <c r="E18" s="273">
        <v>0</v>
      </c>
    </row>
    <row r="19" spans="1:5" x14ac:dyDescent="0.2">
      <c r="B19" s="346">
        <v>2.4</v>
      </c>
      <c r="C19" s="305" t="s">
        <v>74</v>
      </c>
      <c r="D19" s="278">
        <f>SUMIF('3.3 Depreciation amortisation'!$D$9:$D$52,'3. Statement of pipeline assets'!C17,'3.3 Depreciation amortisation'!$I$9:$I$52)</f>
        <v>242355677.7738426</v>
      </c>
      <c r="E19" s="273">
        <v>233462895.44422001</v>
      </c>
    </row>
    <row r="20" spans="1:5" x14ac:dyDescent="0.2">
      <c r="A20" s="199"/>
      <c r="B20" s="346">
        <v>2.4</v>
      </c>
      <c r="C20" s="305" t="s">
        <v>486</v>
      </c>
      <c r="D20" s="278">
        <f>SUMIF('3.3 Depreciation amortisation'!$D$9:$D$52,'3. Statement of pipeline assets'!C17,'3.3 Depreciation amortisation'!$J$9:$J$52)</f>
        <v>0</v>
      </c>
      <c r="E20" s="273">
        <v>0</v>
      </c>
    </row>
    <row r="21" spans="1:5" x14ac:dyDescent="0.2">
      <c r="B21" s="346">
        <v>2.4</v>
      </c>
      <c r="C21" s="305" t="s">
        <v>2</v>
      </c>
      <c r="D21" s="278">
        <f>SUMIF('3.3 Depreciation amortisation'!$D$9:$D$52,'3. Statement of pipeline assets'!C17,'3.3 Depreciation amortisation'!$M$9:$M$52)+SUMIF('3.3 Depreciation amortisation'!$D$9:$D$52,'3. Statement of pipeline assets'!C17,'3.3 Depreciation amortisation'!$N$9:$N$52)</f>
        <v>-72794066.184785679</v>
      </c>
      <c r="E21" s="273">
        <v>-66188197.153323241</v>
      </c>
    </row>
    <row r="22" spans="1:5" x14ac:dyDescent="0.2">
      <c r="B22" s="346">
        <v>2.4</v>
      </c>
      <c r="C22" s="305" t="s">
        <v>489</v>
      </c>
      <c r="D22" s="278">
        <f>SUMIF('3.3 Depreciation amortisation'!$D$9:$D$52,'3. Statement of pipeline assets'!C17,'3.3 Depreciation amortisation'!$K$9:$K$52)</f>
        <v>0</v>
      </c>
      <c r="E22" s="273">
        <v>0</v>
      </c>
    </row>
    <row r="23" spans="1:5" x14ac:dyDescent="0.2">
      <c r="B23" s="146"/>
      <c r="C23" s="139" t="s">
        <v>86</v>
      </c>
      <c r="D23" s="278">
        <f>SUM(D18:D22)</f>
        <v>169561611.58905691</v>
      </c>
      <c r="E23" s="278">
        <f>SUM(E18:E22)</f>
        <v>167274698.29089677</v>
      </c>
    </row>
    <row r="24" spans="1:5" x14ac:dyDescent="0.2">
      <c r="B24" s="388"/>
      <c r="C24" s="405" t="s">
        <v>142</v>
      </c>
      <c r="D24" s="400"/>
      <c r="E24" s="407"/>
    </row>
    <row r="25" spans="1:5" x14ac:dyDescent="0.2">
      <c r="B25" s="346">
        <v>2.4</v>
      </c>
      <c r="C25" s="305" t="s">
        <v>488</v>
      </c>
      <c r="D25" s="278">
        <f>SUMIF('3.3 Depreciation amortisation'!$D$9:$D$52,'3. Statement of pipeline assets'!C24,'3.3 Depreciation amortisation'!$H$9:$H$52)</f>
        <v>0</v>
      </c>
      <c r="E25" s="273">
        <v>0</v>
      </c>
    </row>
    <row r="26" spans="1:5" x14ac:dyDescent="0.2">
      <c r="B26" s="346">
        <v>2.4</v>
      </c>
      <c r="C26" s="305" t="s">
        <v>74</v>
      </c>
      <c r="D26" s="278">
        <f>SUMIF('3.3 Depreciation amortisation'!$D$9:$D$52,'3. Statement of pipeline assets'!C24,'3.3 Depreciation amortisation'!$I$9:$I$52)</f>
        <v>0</v>
      </c>
      <c r="E26" s="273">
        <v>0</v>
      </c>
    </row>
    <row r="27" spans="1:5" x14ac:dyDescent="0.2">
      <c r="B27" s="346">
        <v>2.4</v>
      </c>
      <c r="C27" s="305" t="s">
        <v>486</v>
      </c>
      <c r="D27" s="278">
        <f>SUMIF('3.3 Depreciation amortisation'!$D$9:$D$52,'3. Statement of pipeline assets'!C24,'3.3 Depreciation amortisation'!$J$9:$J$52)</f>
        <v>0</v>
      </c>
      <c r="E27" s="273">
        <v>0</v>
      </c>
    </row>
    <row r="28" spans="1:5" x14ac:dyDescent="0.2">
      <c r="B28" s="346">
        <v>2.4</v>
      </c>
      <c r="C28" s="305" t="s">
        <v>2</v>
      </c>
      <c r="D28" s="278">
        <f>SUMIF('3.3 Depreciation amortisation'!$D$9:$D$52,'3. Statement of pipeline assets'!C24,'3.3 Depreciation amortisation'!$M$9:$M$52)+SUMIF('3.3 Depreciation amortisation'!$D$9:$D$52,'3. Statement of pipeline assets'!C24,'3.3 Depreciation amortisation'!$N$9:$N$52)</f>
        <v>0</v>
      </c>
      <c r="E28" s="273">
        <v>0</v>
      </c>
    </row>
    <row r="29" spans="1:5" x14ac:dyDescent="0.2">
      <c r="B29" s="346">
        <v>2.4</v>
      </c>
      <c r="C29" s="305" t="s">
        <v>489</v>
      </c>
      <c r="D29" s="278">
        <f>SUMIF('3.3 Depreciation amortisation'!$D$9:$D$52,'3. Statement of pipeline assets'!C24,'3.3 Depreciation amortisation'!$K$9:$K$52)</f>
        <v>0</v>
      </c>
      <c r="E29" s="273">
        <v>0</v>
      </c>
    </row>
    <row r="30" spans="1:5" x14ac:dyDescent="0.2">
      <c r="B30" s="146"/>
      <c r="C30" s="139" t="s">
        <v>143</v>
      </c>
      <c r="D30" s="278">
        <f>SUM(D25:D29)</f>
        <v>0</v>
      </c>
      <c r="E30" s="278">
        <f>SUM(E25:E29)</f>
        <v>0</v>
      </c>
    </row>
    <row r="31" spans="1:5" x14ac:dyDescent="0.2">
      <c r="B31" s="388"/>
      <c r="C31" s="405" t="s">
        <v>144</v>
      </c>
      <c r="D31" s="400"/>
      <c r="E31" s="407"/>
    </row>
    <row r="32" spans="1:5" x14ac:dyDescent="0.2">
      <c r="B32" s="346">
        <v>2.4</v>
      </c>
      <c r="C32" s="305" t="s">
        <v>488</v>
      </c>
      <c r="D32" s="278">
        <f>SUMIF('3.3 Depreciation amortisation'!$D$9:$D$52,'3. Statement of pipeline assets'!C31,'3.3 Depreciation amortisation'!$H$9:$H$52)</f>
        <v>0</v>
      </c>
      <c r="E32" s="273">
        <v>0</v>
      </c>
    </row>
    <row r="33" spans="2:5" x14ac:dyDescent="0.2">
      <c r="B33" s="346">
        <v>2.4</v>
      </c>
      <c r="C33" s="305" t="s">
        <v>74</v>
      </c>
      <c r="D33" s="278">
        <f>SUMIF('3.3 Depreciation amortisation'!$D$9:$D$52,'3. Statement of pipeline assets'!C31,'3.3 Depreciation amortisation'!$I$9:$I$52)</f>
        <v>0</v>
      </c>
      <c r="E33" s="273">
        <v>0</v>
      </c>
    </row>
    <row r="34" spans="2:5" x14ac:dyDescent="0.2">
      <c r="B34" s="346">
        <v>2.4</v>
      </c>
      <c r="C34" s="305" t="s">
        <v>486</v>
      </c>
      <c r="D34" s="278">
        <f>SUMIF('3.3 Depreciation amortisation'!$D$9:$D$52,'3. Statement of pipeline assets'!C31,'3.3 Depreciation amortisation'!$J$9:$J$52)</f>
        <v>0</v>
      </c>
      <c r="E34" s="273">
        <v>0</v>
      </c>
    </row>
    <row r="35" spans="2:5" x14ac:dyDescent="0.2">
      <c r="B35" s="346">
        <v>2.4</v>
      </c>
      <c r="C35" s="305" t="s">
        <v>2</v>
      </c>
      <c r="D35" s="278">
        <f>SUMIF('3.3 Depreciation amortisation'!$D$9:$D$52,'3. Statement of pipeline assets'!C31,'3.3 Depreciation amortisation'!$M$9:$M$52)+SUMIF('3.3 Depreciation amortisation'!$D$9:$D$52,'3. Statement of pipeline assets'!C31,'3.3 Depreciation amortisation'!$N$9:$N$52)</f>
        <v>0</v>
      </c>
      <c r="E35" s="273">
        <v>0</v>
      </c>
    </row>
    <row r="36" spans="2:5" x14ac:dyDescent="0.2">
      <c r="B36" s="346">
        <v>2.4</v>
      </c>
      <c r="C36" s="305" t="s">
        <v>489</v>
      </c>
      <c r="D36" s="278">
        <f>SUMIF('3.3 Depreciation amortisation'!$D$9:$D$52,'3. Statement of pipeline assets'!C31,'3.3 Depreciation amortisation'!$K$9:$K$52)</f>
        <v>0</v>
      </c>
      <c r="E36" s="273">
        <v>0</v>
      </c>
    </row>
    <row r="37" spans="2:5" x14ac:dyDescent="0.2">
      <c r="B37" s="146"/>
      <c r="C37" s="139" t="s">
        <v>145</v>
      </c>
      <c r="D37" s="278">
        <f>SUM(D32:D36)</f>
        <v>0</v>
      </c>
      <c r="E37" s="278">
        <f>SUM(E32:E36)</f>
        <v>0</v>
      </c>
    </row>
    <row r="38" spans="2:5" x14ac:dyDescent="0.2">
      <c r="B38" s="388"/>
      <c r="C38" s="405" t="s">
        <v>490</v>
      </c>
      <c r="D38" s="400"/>
      <c r="E38" s="407"/>
    </row>
    <row r="39" spans="2:5" x14ac:dyDescent="0.2">
      <c r="B39" s="346">
        <v>2.4</v>
      </c>
      <c r="C39" s="305" t="s">
        <v>488</v>
      </c>
      <c r="D39" s="278">
        <f>SUMIF('3.3 Depreciation amortisation'!$D$9:$D$52,'3. Statement of pipeline assets'!C38,'3.3 Depreciation amortisation'!$H$9:$H$52)</f>
        <v>0</v>
      </c>
      <c r="E39" s="273">
        <v>0</v>
      </c>
    </row>
    <row r="40" spans="2:5" x14ac:dyDescent="0.2">
      <c r="B40" s="346">
        <v>2.4</v>
      </c>
      <c r="C40" s="305" t="s">
        <v>74</v>
      </c>
      <c r="D40" s="278">
        <f>SUMIF('3.3 Depreciation amortisation'!$D$9:$D$52,'3. Statement of pipeline assets'!C38,'3.3 Depreciation amortisation'!$I$9:$I$52)</f>
        <v>0</v>
      </c>
      <c r="E40" s="273">
        <v>0</v>
      </c>
    </row>
    <row r="41" spans="2:5" x14ac:dyDescent="0.2">
      <c r="B41" s="346">
        <v>2.4</v>
      </c>
      <c r="C41" s="305" t="s">
        <v>486</v>
      </c>
      <c r="D41" s="278">
        <f>SUMIF('3.3 Depreciation amortisation'!$D$9:$D$52,'3. Statement of pipeline assets'!C38,'3.3 Depreciation amortisation'!$J$9:$J$52)</f>
        <v>0</v>
      </c>
      <c r="E41" s="273">
        <v>0</v>
      </c>
    </row>
    <row r="42" spans="2:5" x14ac:dyDescent="0.2">
      <c r="B42" s="346">
        <v>2.4</v>
      </c>
      <c r="C42" s="305" t="s">
        <v>2</v>
      </c>
      <c r="D42" s="278">
        <f>SUMIF('3.3 Depreciation amortisation'!$D$9:$D$52,'3. Statement of pipeline assets'!C38,'3.3 Depreciation amortisation'!$M$9:$M$52)+SUMIF('3.3 Depreciation amortisation'!$D$9:$D$52,'3. Statement of pipeline assets'!C38,'3.3 Depreciation amortisation'!$N$9:$N$52)</f>
        <v>0</v>
      </c>
      <c r="E42" s="273">
        <v>0</v>
      </c>
    </row>
    <row r="43" spans="2:5" x14ac:dyDescent="0.2">
      <c r="B43" s="346">
        <v>2.4</v>
      </c>
      <c r="C43" s="305" t="s">
        <v>489</v>
      </c>
      <c r="D43" s="278">
        <f>SUMIF('3.3 Depreciation amortisation'!$D$9:$D$52,'3. Statement of pipeline assets'!C38,'3.3 Depreciation amortisation'!$K$9:$K$52)</f>
        <v>0</v>
      </c>
      <c r="E43" s="273">
        <v>0</v>
      </c>
    </row>
    <row r="44" spans="2:5" x14ac:dyDescent="0.2">
      <c r="B44" s="146"/>
      <c r="C44" s="306" t="s">
        <v>491</v>
      </c>
      <c r="D44" s="278">
        <f>SUM(D39:D43)</f>
        <v>0</v>
      </c>
      <c r="E44" s="278">
        <f>SUM(E39:E43)</f>
        <v>0</v>
      </c>
    </row>
    <row r="45" spans="2:5" x14ac:dyDescent="0.2">
      <c r="B45" s="388"/>
      <c r="C45" s="405" t="s">
        <v>146</v>
      </c>
      <c r="D45" s="400"/>
      <c r="E45" s="407"/>
    </row>
    <row r="46" spans="2:5" x14ac:dyDescent="0.2">
      <c r="B46" s="346">
        <v>2.4</v>
      </c>
      <c r="C46" s="305" t="s">
        <v>488</v>
      </c>
      <c r="D46" s="278">
        <f>SUMIF('3.3 Depreciation amortisation'!$D$9:$D$52,'3. Statement of pipeline assets'!C45,'3.3 Depreciation amortisation'!$H$9:$H$52)</f>
        <v>0</v>
      </c>
      <c r="E46" s="273">
        <v>0</v>
      </c>
    </row>
    <row r="47" spans="2:5" x14ac:dyDescent="0.2">
      <c r="B47" s="346">
        <v>2.4</v>
      </c>
      <c r="C47" s="305" t="s">
        <v>74</v>
      </c>
      <c r="D47" s="278">
        <f>SUMIF('3.3 Depreciation amortisation'!$D$9:$D$52,'3. Statement of pipeline assets'!C45,'3.3 Depreciation amortisation'!$I$9:$I$52)</f>
        <v>2609691.9783870359</v>
      </c>
      <c r="E47" s="273">
        <v>1438535.9275012382</v>
      </c>
    </row>
    <row r="48" spans="2:5" x14ac:dyDescent="0.2">
      <c r="B48" s="346">
        <v>2.4</v>
      </c>
      <c r="C48" s="305" t="s">
        <v>486</v>
      </c>
      <c r="D48" s="278">
        <f>SUMIF('3.3 Depreciation amortisation'!$D$9:$D$52,'3. Statement of pipeline assets'!C45,'3.3 Depreciation amortisation'!$J$9:$J$52)</f>
        <v>0</v>
      </c>
      <c r="E48" s="273">
        <v>0</v>
      </c>
    </row>
    <row r="49" spans="2:5" x14ac:dyDescent="0.2">
      <c r="B49" s="346">
        <v>2.4</v>
      </c>
      <c r="C49" s="305" t="s">
        <v>2</v>
      </c>
      <c r="D49" s="278">
        <f>SUMIF('3.3 Depreciation amortisation'!$D$9:$D$52,'3. Statement of pipeline assets'!C45,'3.3 Depreciation amortisation'!$M$9:$M$52)+SUMIF('3.3 Depreciation amortisation'!$D$9:$D$52,'3. Statement of pipeline assets'!C45,'3.3 Depreciation amortisation'!$N$9:$N$52)</f>
        <v>-789696.07712947961</v>
      </c>
      <c r="E49" s="273">
        <v>-641432.33827529033</v>
      </c>
    </row>
    <row r="50" spans="2:5" x14ac:dyDescent="0.2">
      <c r="B50" s="346">
        <v>2.4</v>
      </c>
      <c r="C50" s="305" t="s">
        <v>489</v>
      </c>
      <c r="D50" s="278">
        <f>SUMIF('3.3 Depreciation amortisation'!$D$9:$D$52,'3. Statement of pipeline assets'!C45,'3.3 Depreciation amortisation'!$K$9:$K$52)</f>
        <v>0</v>
      </c>
      <c r="E50" s="273">
        <v>0</v>
      </c>
    </row>
    <row r="51" spans="2:5" x14ac:dyDescent="0.2">
      <c r="B51" s="146"/>
      <c r="C51" s="139" t="s">
        <v>147</v>
      </c>
      <c r="D51" s="278">
        <f>SUM(D46:D50)</f>
        <v>1819995.9012575564</v>
      </c>
      <c r="E51" s="278">
        <f>SUM(E46:E50)</f>
        <v>797103.58922594786</v>
      </c>
    </row>
    <row r="52" spans="2:5" x14ac:dyDescent="0.2">
      <c r="B52" s="388"/>
      <c r="C52" s="405" t="s">
        <v>1</v>
      </c>
      <c r="D52" s="400"/>
      <c r="E52" s="407"/>
    </row>
    <row r="53" spans="2:5" x14ac:dyDescent="0.2">
      <c r="B53" s="346">
        <v>2.4</v>
      </c>
      <c r="C53" s="305" t="s">
        <v>488</v>
      </c>
      <c r="D53" s="278">
        <f>SUMIF('3.3 Depreciation amortisation'!$D$9:$D$52,'3. Statement of pipeline assets'!C52,'3.3 Depreciation amortisation'!$H$9:$H$52)</f>
        <v>0</v>
      </c>
      <c r="E53" s="273">
        <v>0</v>
      </c>
    </row>
    <row r="54" spans="2:5" x14ac:dyDescent="0.2">
      <c r="B54" s="346">
        <v>2.4</v>
      </c>
      <c r="C54" s="305" t="s">
        <v>74</v>
      </c>
      <c r="D54" s="278">
        <f>SUMIF('3.3 Depreciation amortisation'!$D$9:$D$52,'3. Statement of pipeline assets'!C52,'3.3 Depreciation amortisation'!$I$9:$I$52)</f>
        <v>0</v>
      </c>
      <c r="E54" s="273">
        <v>0</v>
      </c>
    </row>
    <row r="55" spans="2:5" x14ac:dyDescent="0.2">
      <c r="B55" s="346">
        <v>2.4</v>
      </c>
      <c r="C55" s="305" t="s">
        <v>486</v>
      </c>
      <c r="D55" s="278">
        <f>SUMIF('3.3 Depreciation amortisation'!$D$9:$D$52,'3. Statement of pipeline assets'!C52,'3.3 Depreciation amortisation'!$J$9:$J$52)</f>
        <v>0</v>
      </c>
      <c r="E55" s="273">
        <v>0</v>
      </c>
    </row>
    <row r="56" spans="2:5" x14ac:dyDescent="0.2">
      <c r="B56" s="346">
        <v>2.4</v>
      </c>
      <c r="C56" s="305" t="s">
        <v>2</v>
      </c>
      <c r="D56" s="278">
        <f>SUMIF('3.3 Depreciation amortisation'!$D$9:$D$52,'3. Statement of pipeline assets'!C52,'3.3 Depreciation amortisation'!$M$9:$M$52)+SUMIF('3.3 Depreciation amortisation'!$D$9:$D$52,'3. Statement of pipeline assets'!C52,'3.3 Depreciation amortisation'!$N$9:$N$52)</f>
        <v>0</v>
      </c>
      <c r="E56" s="273">
        <v>0</v>
      </c>
    </row>
    <row r="57" spans="2:5" x14ac:dyDescent="0.2">
      <c r="B57" s="346">
        <v>2.4</v>
      </c>
      <c r="C57" s="305" t="s">
        <v>489</v>
      </c>
      <c r="D57" s="278">
        <f>SUMIF('3.3 Depreciation amortisation'!$D$9:$D$52,'3. Statement of pipeline assets'!C52,'3.3 Depreciation amortisation'!$K$9:$K$52)</f>
        <v>0</v>
      </c>
      <c r="E57" s="273">
        <v>0</v>
      </c>
    </row>
    <row r="58" spans="2:5" x14ac:dyDescent="0.2">
      <c r="B58" s="146"/>
      <c r="C58" s="139" t="s">
        <v>88</v>
      </c>
      <c r="D58" s="278">
        <f>SUM(D53:D57)</f>
        <v>0</v>
      </c>
      <c r="E58" s="278">
        <f>SUM(E53:E57)</f>
        <v>0</v>
      </c>
    </row>
    <row r="59" spans="2:5" x14ac:dyDescent="0.2">
      <c r="B59" s="388"/>
      <c r="C59" s="405" t="s">
        <v>148</v>
      </c>
      <c r="D59" s="400"/>
      <c r="E59" s="407"/>
    </row>
    <row r="60" spans="2:5" x14ac:dyDescent="0.2">
      <c r="B60" s="346">
        <v>2.4</v>
      </c>
      <c r="C60" s="305" t="s">
        <v>488</v>
      </c>
      <c r="D60" s="278">
        <f>SUMIF('3.3 Depreciation amortisation'!$D$9:$D$52,'3. Statement of pipeline assets'!C59,'3.3 Depreciation amortisation'!$H$9:$H$52)</f>
        <v>0</v>
      </c>
      <c r="E60" s="273">
        <v>0</v>
      </c>
    </row>
    <row r="61" spans="2:5" x14ac:dyDescent="0.2">
      <c r="B61" s="346">
        <v>2.4</v>
      </c>
      <c r="C61" s="305" t="s">
        <v>74</v>
      </c>
      <c r="D61" s="278">
        <f>SUMIF('3.3 Depreciation amortisation'!$D$9:$D$52,'3. Statement of pipeline assets'!C59,'3.3 Depreciation amortisation'!$I$9:$I$52)</f>
        <v>0</v>
      </c>
      <c r="E61" s="273">
        <v>0</v>
      </c>
    </row>
    <row r="62" spans="2:5" x14ac:dyDescent="0.2">
      <c r="B62" s="346">
        <v>2.4</v>
      </c>
      <c r="C62" s="305" t="s">
        <v>486</v>
      </c>
      <c r="D62" s="278">
        <f>SUMIF('3.3 Depreciation amortisation'!$D$9:$D$52,'3. Statement of pipeline assets'!C59,'3.3 Depreciation amortisation'!$J$9:$J$52)</f>
        <v>0</v>
      </c>
      <c r="E62" s="273">
        <v>0</v>
      </c>
    </row>
    <row r="63" spans="2:5" x14ac:dyDescent="0.2">
      <c r="B63" s="346">
        <v>2.4</v>
      </c>
      <c r="C63" s="305" t="s">
        <v>489</v>
      </c>
      <c r="D63" s="278">
        <f>SUMIF('3.3 Depreciation amortisation'!$D$9:$D$52,'3. Statement of pipeline assets'!C59,'3.3 Depreciation amortisation'!$K$9:$K$52)</f>
        <v>0</v>
      </c>
      <c r="E63" s="273">
        <v>0</v>
      </c>
    </row>
    <row r="64" spans="2:5" x14ac:dyDescent="0.2">
      <c r="B64" s="146"/>
      <c r="C64" s="139" t="s">
        <v>149</v>
      </c>
      <c r="D64" s="278">
        <f>SUM(D60:D63)</f>
        <v>0</v>
      </c>
      <c r="E64" s="278">
        <f>SUM(E60:E63)</f>
        <v>0</v>
      </c>
    </row>
    <row r="65" spans="2:7" x14ac:dyDescent="0.2">
      <c r="B65" s="388"/>
      <c r="C65" s="405" t="s">
        <v>232</v>
      </c>
      <c r="D65" s="400"/>
      <c r="E65" s="407"/>
    </row>
    <row r="66" spans="2:7" x14ac:dyDescent="0.2">
      <c r="B66" s="346">
        <v>2.4</v>
      </c>
      <c r="C66" s="305" t="s">
        <v>488</v>
      </c>
      <c r="D66" s="278">
        <f>SUMIF('3.3 Depreciation amortisation'!$D$9:$D$52,'3. Statement of pipeline assets'!C65,'3.3 Depreciation amortisation'!$H$9:$H$52)</f>
        <v>0</v>
      </c>
      <c r="E66" s="273">
        <v>0</v>
      </c>
    </row>
    <row r="67" spans="2:7" x14ac:dyDescent="0.2">
      <c r="B67" s="346">
        <v>2.4</v>
      </c>
      <c r="C67" s="305" t="s">
        <v>74</v>
      </c>
      <c r="D67" s="278">
        <f>SUMIF('3.3 Depreciation amortisation'!$D$9:$D$52,'3. Statement of pipeline assets'!C65,'3.3 Depreciation amortisation'!$I$9:$I$52)</f>
        <v>6246892.2839528229</v>
      </c>
      <c r="E67" s="273">
        <v>6399098.4670958556</v>
      </c>
    </row>
    <row r="68" spans="2:7" x14ac:dyDescent="0.2">
      <c r="B68" s="346">
        <v>2.4</v>
      </c>
      <c r="C68" s="305" t="s">
        <v>486</v>
      </c>
      <c r="D68" s="278">
        <f>SUMIF('3.3 Depreciation amortisation'!$D$9:$D$52,'3. Statement of pipeline assets'!C65,'3.3 Depreciation amortisation'!$J$9:$J$52)</f>
        <v>0</v>
      </c>
      <c r="E68" s="273">
        <v>0</v>
      </c>
    </row>
    <row r="69" spans="2:7" x14ac:dyDescent="0.2">
      <c r="B69" s="346">
        <v>2.4</v>
      </c>
      <c r="C69" s="305" t="s">
        <v>2</v>
      </c>
      <c r="D69" s="278">
        <f>SUMIF('3.3 Depreciation amortisation'!$D$9:$D$52,'3. Statement of pipeline assets'!C65,'3.3 Depreciation amortisation'!$M$9:$M$52)+SUMIF('3.3 Depreciation amortisation'!$D$9:$D$52,'3. Statement of pipeline assets'!C65,'3.3 Depreciation amortisation'!$N$9:$N$52)</f>
        <v>-476003.85136854142</v>
      </c>
      <c r="E69" s="273">
        <v>-395175.3831827633</v>
      </c>
    </row>
    <row r="70" spans="2:7" x14ac:dyDescent="0.2">
      <c r="B70" s="346">
        <v>2.4</v>
      </c>
      <c r="C70" s="305" t="s">
        <v>489</v>
      </c>
      <c r="D70" s="278">
        <f>SUMIF('3.3 Depreciation amortisation'!$D$9:$D$52,'3. Statement of pipeline assets'!C65,'3.3 Depreciation amortisation'!$K$9:$K$52)</f>
        <v>0</v>
      </c>
      <c r="E70" s="273">
        <v>0</v>
      </c>
    </row>
    <row r="71" spans="2:7" x14ac:dyDescent="0.2">
      <c r="B71" s="146"/>
      <c r="C71" s="306" t="s">
        <v>233</v>
      </c>
      <c r="D71" s="278">
        <f>SUM(D66:D70)</f>
        <v>5770888.4325842811</v>
      </c>
      <c r="E71" s="278">
        <f>SUM(E66:E70)</f>
        <v>6003923.0839130925</v>
      </c>
    </row>
    <row r="72" spans="2:7" x14ac:dyDescent="0.2">
      <c r="B72" s="388"/>
      <c r="C72" s="405" t="s">
        <v>311</v>
      </c>
      <c r="D72" s="400"/>
      <c r="E72" s="407"/>
    </row>
    <row r="73" spans="2:7" x14ac:dyDescent="0.2">
      <c r="B73" s="346">
        <v>2.4</v>
      </c>
      <c r="C73" s="305" t="s">
        <v>488</v>
      </c>
      <c r="D73" s="278">
        <f>SUMIF('3.3 Depreciation amortisation'!$D$9:$D$52,'3. Statement of pipeline assets'!C72,'3.3 Depreciation amortisation'!$H$9:$H$52)</f>
        <v>17947.268612</v>
      </c>
      <c r="E73" s="273">
        <v>17947.268612</v>
      </c>
    </row>
    <row r="74" spans="2:7" x14ac:dyDescent="0.2">
      <c r="B74" s="346">
        <v>2.4</v>
      </c>
      <c r="C74" s="305" t="s">
        <v>74</v>
      </c>
      <c r="D74" s="278">
        <f>SUMIF('3.3 Depreciation amortisation'!$D$9:$D$52,'3. Statement of pipeline assets'!C72,'3.3 Depreciation amortisation'!$I$9:$I$52)</f>
        <v>18342.888038941732</v>
      </c>
      <c r="E74" s="273">
        <v>18342.888038941732</v>
      </c>
    </row>
    <row r="75" spans="2:7" x14ac:dyDescent="0.2">
      <c r="B75" s="346">
        <v>2.4</v>
      </c>
      <c r="C75" s="305" t="s">
        <v>486</v>
      </c>
      <c r="D75" s="278">
        <f>SUMIF('3.3 Depreciation amortisation'!$D$9:$D$52,'3. Statement of pipeline assets'!C72,'3.3 Depreciation amortisation'!$J$9:$J$52)</f>
        <v>0</v>
      </c>
      <c r="E75" s="273">
        <v>0</v>
      </c>
    </row>
    <row r="76" spans="2:7" x14ac:dyDescent="0.2">
      <c r="B76" s="346">
        <v>2.4</v>
      </c>
      <c r="C76" s="305" t="s">
        <v>492</v>
      </c>
      <c r="D76" s="278">
        <f>SUMIF('3.3 Depreciation amortisation'!$D$9:$D$52,'3. Statement of pipeline assets'!C72,'3.3 Depreciation amortisation'!$M$9:$M$52)+SUMIF('3.3 Depreciation amortisation'!$D$9:$D$52,'3. Statement of pipeline assets'!C72,'3.3 Depreciation amortisation'!$N$9:$N$52)</f>
        <v>0.36450901464559138</v>
      </c>
      <c r="E76" s="273">
        <v>-8321.4822157249873</v>
      </c>
    </row>
    <row r="77" spans="2:7" x14ac:dyDescent="0.2">
      <c r="B77" s="346">
        <v>2.4</v>
      </c>
      <c r="C77" s="305" t="s">
        <v>489</v>
      </c>
      <c r="D77" s="278">
        <f>SUMIF('3.3 Depreciation amortisation'!$D$9:$D$52,'3. Statement of pipeline assets'!C72,'3.3 Depreciation amortisation'!$K$9:$K$52)</f>
        <v>-36290.244518049018</v>
      </c>
      <c r="E77" s="273">
        <v>-25712.849888951845</v>
      </c>
    </row>
    <row r="78" spans="2:7" x14ac:dyDescent="0.2">
      <c r="B78" s="146"/>
      <c r="C78" s="139" t="s">
        <v>312</v>
      </c>
      <c r="D78" s="278">
        <f>SUM(D73:D77)</f>
        <v>0.27664190735958982</v>
      </c>
      <c r="E78" s="278">
        <f>SUM(E73:E77)</f>
        <v>2255.8245462648993</v>
      </c>
    </row>
    <row r="79" spans="2:7" x14ac:dyDescent="0.2">
      <c r="B79" s="346">
        <v>2.4</v>
      </c>
      <c r="C79" s="406" t="s">
        <v>150</v>
      </c>
      <c r="D79" s="279">
        <v>7041398.369156681</v>
      </c>
      <c r="E79" s="273">
        <v>12112040.055199083</v>
      </c>
      <c r="G79" s="199"/>
    </row>
    <row r="80" spans="2:7" x14ac:dyDescent="0.2">
      <c r="B80" s="146"/>
      <c r="C80" s="307" t="s">
        <v>78</v>
      </c>
      <c r="D80" s="278">
        <f>SUM(D16,D23,D30,D37,D44,D51,D58,D64,D71,D78, D79)</f>
        <v>186969087.42695314</v>
      </c>
      <c r="E80" s="278">
        <f>SUM(E16,E23,E30,E37,E44,E51,E58,E64,E71,E78, E79)</f>
        <v>189799412.89521831</v>
      </c>
    </row>
    <row r="81" spans="2:6" x14ac:dyDescent="0.2">
      <c r="B81" s="201"/>
      <c r="C81" s="408" t="s">
        <v>493</v>
      </c>
      <c r="D81" s="409"/>
      <c r="E81" s="410"/>
    </row>
    <row r="82" spans="2:6" x14ac:dyDescent="0.2">
      <c r="B82" s="388"/>
      <c r="C82" s="405" t="s">
        <v>432</v>
      </c>
      <c r="D82" s="400"/>
      <c r="E82" s="407"/>
    </row>
    <row r="83" spans="2:6" x14ac:dyDescent="0.2">
      <c r="B83" s="346" t="s">
        <v>572</v>
      </c>
      <c r="C83" s="305" t="s">
        <v>488</v>
      </c>
      <c r="D83" s="278">
        <f>SUMIF('3.3 Depreciation amortisation'!$D$60:$D$81,$C$82,'3.3 Depreciation amortisation'!$G$60:$G$81)</f>
        <v>22377065.760360014</v>
      </c>
      <c r="E83" s="273">
        <v>21363320.431557685</v>
      </c>
    </row>
    <row r="84" spans="2:6" x14ac:dyDescent="0.2">
      <c r="B84" s="346" t="s">
        <v>572</v>
      </c>
      <c r="C84" s="305" t="s">
        <v>74</v>
      </c>
      <c r="D84" s="278">
        <f>SUMIF('3.3 Depreciation amortisation'!$D$60:$D$81,$C$82,'3.3 Depreciation amortisation'!$H$60:$H$81)</f>
        <v>0</v>
      </c>
      <c r="E84" s="273">
        <v>0</v>
      </c>
    </row>
    <row r="85" spans="2:6" x14ac:dyDescent="0.2">
      <c r="B85" s="346" t="s">
        <v>572</v>
      </c>
      <c r="C85" s="305" t="s">
        <v>486</v>
      </c>
      <c r="D85" s="278">
        <f>SUMIF('3.3 Depreciation amortisation'!$D$60:$D$81,$C$82,'3.3 Depreciation amortisation'!$I$60:$I$81)</f>
        <v>0</v>
      </c>
      <c r="E85" s="273">
        <v>0</v>
      </c>
    </row>
    <row r="86" spans="2:6" x14ac:dyDescent="0.2">
      <c r="B86" s="346" t="s">
        <v>572</v>
      </c>
      <c r="C86" s="305" t="s">
        <v>2</v>
      </c>
      <c r="D86" s="278">
        <f>SUMIF('3.3 Depreciation amortisation'!$D$60:$D$81,$C$82,'3.3 Depreciation amortisation'!$L$60:$L$81)+SUMIF('3.3 Depreciation amortisation'!$D$60:$D$81,$C$82,'3.3 Depreciation amortisation'!$M$60:$M$81)</f>
        <v>-12995854.664899502</v>
      </c>
      <c r="E86" s="273">
        <v>-10456903.228854897</v>
      </c>
    </row>
    <row r="87" spans="2:6" x14ac:dyDescent="0.2">
      <c r="B87" s="346" t="s">
        <v>572</v>
      </c>
      <c r="C87" s="305" t="s">
        <v>489</v>
      </c>
      <c r="D87" s="278">
        <f>SUMIF('3.3 Depreciation amortisation'!$D$60:$D$81,$C$82,'3.3 Depreciation amortisation'!$J$60:$J$81)</f>
        <v>-2138439.5542091634</v>
      </c>
      <c r="E87" s="273">
        <v>-1970136.7127016073</v>
      </c>
    </row>
    <row r="88" spans="2:6" x14ac:dyDescent="0.2">
      <c r="B88" s="146"/>
      <c r="C88" s="139" t="s">
        <v>555</v>
      </c>
      <c r="D88" s="278">
        <f>SUM(D83:D87)</f>
        <v>7242771.5412513483</v>
      </c>
      <c r="E88" s="278">
        <f>SUM(E83:E87)</f>
        <v>8936280.4900011811</v>
      </c>
    </row>
    <row r="89" spans="2:6" x14ac:dyDescent="0.2">
      <c r="B89" s="388"/>
      <c r="C89" s="405" t="s">
        <v>313</v>
      </c>
      <c r="D89" s="400"/>
      <c r="E89" s="407"/>
    </row>
    <row r="90" spans="2:6" x14ac:dyDescent="0.2">
      <c r="B90" s="346" t="s">
        <v>572</v>
      </c>
      <c r="C90" s="305" t="s">
        <v>488</v>
      </c>
      <c r="D90" s="278">
        <f>SUMIF('3.3 Depreciation amortisation'!$D$60:$D$85,$C$89,'3.3 Depreciation amortisation'!$G$60:$G$85)</f>
        <v>1036953.4324856556</v>
      </c>
      <c r="E90" s="273">
        <v>1036953.4324856556</v>
      </c>
    </row>
    <row r="91" spans="2:6" x14ac:dyDescent="0.2">
      <c r="B91" s="346" t="s">
        <v>572</v>
      </c>
      <c r="C91" s="305" t="s">
        <v>74</v>
      </c>
      <c r="D91" s="278">
        <f>SUMIF('3.3 Depreciation amortisation'!$D$60:$D$85,$C$89,'3.3 Depreciation amortisation'!$H$60:$H$85)</f>
        <v>2847512.5338439667</v>
      </c>
      <c r="E91" s="273">
        <v>2033355.8747150176</v>
      </c>
      <c r="F91" s="440"/>
    </row>
    <row r="92" spans="2:6" x14ac:dyDescent="0.2">
      <c r="B92" s="346" t="s">
        <v>572</v>
      </c>
      <c r="C92" s="305" t="s">
        <v>486</v>
      </c>
      <c r="D92" s="278">
        <f>SUMIF('3.3 Depreciation amortisation'!$D$60:$D$85,$C$89,'3.3 Depreciation amortisation'!$I$60:$I$85)</f>
        <v>0</v>
      </c>
      <c r="E92" s="273">
        <v>0</v>
      </c>
    </row>
    <row r="93" spans="2:6" x14ac:dyDescent="0.2">
      <c r="B93" s="346" t="s">
        <v>572</v>
      </c>
      <c r="C93" s="305" t="s">
        <v>494</v>
      </c>
      <c r="D93" s="278">
        <f>SUMIF('3.3 Depreciation amortisation'!$D$60:$D$85,$C$89,'3.3 Depreciation amortisation'!$L$60:$L$85)+SUMIF('3.3 Depreciation amortisation'!$D$60:$D$85,$C$89,'3.3 Depreciation amortisation'!$M$60:$M$85)</f>
        <v>-1969534.6609257937</v>
      </c>
      <c r="E93" s="273">
        <v>-1664082.562019811</v>
      </c>
    </row>
    <row r="94" spans="2:6" x14ac:dyDescent="0.2">
      <c r="B94" s="346" t="s">
        <v>572</v>
      </c>
      <c r="C94" s="305" t="s">
        <v>489</v>
      </c>
      <c r="D94" s="278">
        <f>SUMIF('3.3 Depreciation amortisation'!$D$60:$D$85,$C$89,'3.3 Depreciation amortisation'!$J$60:$J$85)</f>
        <v>-108673.02738144873</v>
      </c>
      <c r="E94" s="273">
        <v>-110255.9736041782</v>
      </c>
    </row>
    <row r="95" spans="2:6" x14ac:dyDescent="0.2">
      <c r="B95" s="146"/>
      <c r="C95" s="306" t="s">
        <v>495</v>
      </c>
      <c r="D95" s="278">
        <f>SUM(D90:D94)</f>
        <v>1806258.2780223796</v>
      </c>
      <c r="E95" s="278">
        <f>SUM(E90:E94)</f>
        <v>1295970.7715766837</v>
      </c>
    </row>
    <row r="96" spans="2:6" x14ac:dyDescent="0.2">
      <c r="B96" s="145"/>
      <c r="C96" s="406" t="s">
        <v>120</v>
      </c>
      <c r="D96" s="279">
        <v>0</v>
      </c>
      <c r="E96" s="273">
        <v>0</v>
      </c>
    </row>
    <row r="97" spans="2:5" x14ac:dyDescent="0.2">
      <c r="B97" s="145"/>
      <c r="C97" s="406" t="s">
        <v>121</v>
      </c>
      <c r="D97" s="279">
        <v>0</v>
      </c>
      <c r="E97" s="273">
        <v>0</v>
      </c>
    </row>
    <row r="98" spans="2:5" x14ac:dyDescent="0.2">
      <c r="B98" s="145"/>
      <c r="C98" s="406" t="s">
        <v>68</v>
      </c>
      <c r="D98" s="279">
        <v>0</v>
      </c>
      <c r="E98" s="273">
        <v>0</v>
      </c>
    </row>
    <row r="99" spans="2:5" x14ac:dyDescent="0.2">
      <c r="B99" s="146"/>
      <c r="C99" s="307" t="s">
        <v>122</v>
      </c>
      <c r="D99" s="278">
        <f>SUM(D88,D95:D98)</f>
        <v>9049029.8192737289</v>
      </c>
      <c r="E99" s="278">
        <f>SUM(E88,E95:E98)</f>
        <v>10232251.261577865</v>
      </c>
    </row>
    <row r="100" spans="2:5" x14ac:dyDescent="0.2">
      <c r="B100" s="146"/>
      <c r="C100" s="139" t="s">
        <v>24</v>
      </c>
      <c r="D100" s="280">
        <f>SUM(D80,D99)</f>
        <v>196018117.24622688</v>
      </c>
      <c r="E100" s="280">
        <f>SUM(E80,E99)</f>
        <v>200031664.15679619</v>
      </c>
    </row>
    <row r="101" spans="2:5" x14ac:dyDescent="0.2">
      <c r="D101" s="440"/>
    </row>
    <row r="102" spans="2:5" x14ac:dyDescent="0.2">
      <c r="D102" s="440"/>
    </row>
  </sheetData>
  <mergeCells count="2">
    <mergeCell ref="B1:C1"/>
    <mergeCell ref="B5:C5"/>
  </mergeCells>
  <phoneticPr fontId="38" type="noConversion"/>
  <pageMargins left="0.75" right="0.75" top="1" bottom="1" header="0.5" footer="0.5"/>
  <pageSetup paperSize="9" scale="35"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009999"/>
  </sheetPr>
  <dimension ref="B1:F38"/>
  <sheetViews>
    <sheetView zoomScale="80" zoomScaleNormal="80" workbookViewId="0"/>
  </sheetViews>
  <sheetFormatPr defaultColWidth="9.28515625" defaultRowHeight="12.75" x14ac:dyDescent="0.2"/>
  <cols>
    <col min="1" max="1" width="12.28515625" style="34" customWidth="1"/>
    <col min="2" max="2" width="21" style="34" customWidth="1"/>
    <col min="3" max="3" width="42.28515625" style="34" customWidth="1"/>
    <col min="4" max="4" width="25.5703125" style="34" customWidth="1"/>
    <col min="5" max="5" width="20.28515625" style="34" customWidth="1"/>
    <col min="6" max="6" width="42.28515625" style="34" customWidth="1"/>
    <col min="7" max="7" width="9.42578125" style="34" customWidth="1"/>
    <col min="8" max="8" width="25.28515625" style="34" customWidth="1"/>
    <col min="9" max="16384" width="9.28515625" style="34"/>
  </cols>
  <sheetData>
    <row r="1" spans="2:6" ht="20.25" x14ac:dyDescent="0.3">
      <c r="B1" s="35" t="s">
        <v>139</v>
      </c>
      <c r="C1" s="35"/>
      <c r="D1" s="21"/>
      <c r="E1" s="21"/>
    </row>
    <row r="2" spans="2:6" ht="20.25" x14ac:dyDescent="0.3">
      <c r="B2" s="52" t="str">
        <f>Tradingname</f>
        <v>GOLDFIELDS GAS TRANSMISSION PTY LTD</v>
      </c>
      <c r="C2" s="53"/>
      <c r="D2" s="35"/>
      <c r="E2" s="35"/>
    </row>
    <row r="3" spans="2:6" ht="15" x14ac:dyDescent="0.25">
      <c r="B3" s="54" t="s">
        <v>239</v>
      </c>
      <c r="C3" s="55" t="str">
        <f>TEXT(Yearstart,"dd/mm/yyyy")&amp;" to "&amp;TEXT(Yearending,"dd/mm/yyyy")</f>
        <v>01/07/2023 to 30/06/2024</v>
      </c>
    </row>
    <row r="5" spans="2:6" ht="15.75" x14ac:dyDescent="0.25">
      <c r="B5" s="38" t="s">
        <v>211</v>
      </c>
      <c r="C5" s="36"/>
      <c r="D5" s="36"/>
      <c r="E5" s="36"/>
    </row>
    <row r="6" spans="2:6" ht="15.75" x14ac:dyDescent="0.25">
      <c r="B6" s="38"/>
      <c r="C6" s="36"/>
      <c r="D6" s="36"/>
      <c r="E6" s="36"/>
    </row>
    <row r="7" spans="2:6" ht="40.5" customHeight="1" x14ac:dyDescent="0.2">
      <c r="B7" s="112" t="s">
        <v>222</v>
      </c>
      <c r="C7" s="112" t="s">
        <v>124</v>
      </c>
      <c r="D7" s="112" t="s">
        <v>71</v>
      </c>
      <c r="E7" s="112" t="s">
        <v>125</v>
      </c>
      <c r="F7" s="121" t="s">
        <v>127</v>
      </c>
    </row>
    <row r="8" spans="2:6" x14ac:dyDescent="0.2">
      <c r="B8" s="114"/>
      <c r="C8" s="114"/>
      <c r="D8" s="118"/>
      <c r="E8" s="122" t="s">
        <v>126</v>
      </c>
      <c r="F8" s="123"/>
    </row>
    <row r="9" spans="2:6" x14ac:dyDescent="0.2">
      <c r="B9" s="346">
        <v>2.4</v>
      </c>
      <c r="C9" s="178" t="str">
        <f>'3. Statement of pipeline assets'!C9</f>
        <v>Pipelines</v>
      </c>
      <c r="D9" s="177" t="str">
        <f t="shared" ref="D9:D17" si="0">CONCATENATE("1/7/2005"," to ",TEXT(Yearending,"d/m/yyyy"))</f>
        <v>1/7/2005 to 30/6/2024</v>
      </c>
      <c r="E9" s="317">
        <v>80</v>
      </c>
      <c r="F9" s="251" t="s">
        <v>599</v>
      </c>
    </row>
    <row r="10" spans="2:6" x14ac:dyDescent="0.2">
      <c r="B10" s="346">
        <v>2.4</v>
      </c>
      <c r="C10" s="178" t="str">
        <f>'3. Statement of pipeline assets'!C17</f>
        <v>Compressors</v>
      </c>
      <c r="D10" s="177" t="str">
        <f t="shared" si="0"/>
        <v>1/7/2005 to 30/6/2024</v>
      </c>
      <c r="E10" s="317">
        <v>35</v>
      </c>
      <c r="F10" s="251" t="s">
        <v>599</v>
      </c>
    </row>
    <row r="11" spans="2:6" x14ac:dyDescent="0.2">
      <c r="B11" s="346">
        <v>2.4</v>
      </c>
      <c r="C11" s="178" t="str">
        <f>'3. Statement of pipeline assets'!C24</f>
        <v>City Gates, supply regulators and valve stations</v>
      </c>
      <c r="D11" s="177" t="str">
        <f t="shared" si="0"/>
        <v>1/7/2005 to 30/6/2024</v>
      </c>
      <c r="E11" s="317">
        <v>50</v>
      </c>
      <c r="F11" s="251" t="s">
        <v>599</v>
      </c>
    </row>
    <row r="12" spans="2:6" x14ac:dyDescent="0.2">
      <c r="B12" s="346">
        <v>2.4</v>
      </c>
      <c r="C12" s="178" t="str">
        <f>'3. Statement of pipeline assets'!C31</f>
        <v>Metering</v>
      </c>
      <c r="D12" s="177" t="str">
        <f t="shared" si="0"/>
        <v>1/7/2005 to 30/6/2024</v>
      </c>
      <c r="E12" s="317">
        <v>50</v>
      </c>
      <c r="F12" s="251" t="s">
        <v>599</v>
      </c>
    </row>
    <row r="13" spans="2:6" x14ac:dyDescent="0.2">
      <c r="B13" s="346">
        <v>2.4</v>
      </c>
      <c r="C13" s="178" t="str">
        <f>'3. Statement of pipeline assets'!C38</f>
        <v>Odorant plants</v>
      </c>
      <c r="D13" s="177" t="str">
        <f t="shared" si="0"/>
        <v>1/7/2005 to 30/6/2024</v>
      </c>
      <c r="E13" s="317">
        <v>80</v>
      </c>
      <c r="F13" s="251" t="s">
        <v>599</v>
      </c>
    </row>
    <row r="14" spans="2:6" x14ac:dyDescent="0.2">
      <c r="B14" s="346">
        <v>2.4</v>
      </c>
      <c r="C14" s="178" t="str">
        <f>'3. Statement of pipeline assets'!C45</f>
        <v>SCADA (Communications)</v>
      </c>
      <c r="D14" s="177" t="str">
        <f t="shared" si="0"/>
        <v>1/7/2005 to 30/6/2024</v>
      </c>
      <c r="E14" s="317">
        <v>15</v>
      </c>
      <c r="F14" s="251" t="s">
        <v>599</v>
      </c>
    </row>
    <row r="15" spans="2:6" x14ac:dyDescent="0.2">
      <c r="B15" s="346">
        <v>2.4</v>
      </c>
      <c r="C15" s="178" t="str">
        <f>'3. Statement of pipeline assets'!C52</f>
        <v>Buildings</v>
      </c>
      <c r="D15" s="177" t="str">
        <f t="shared" si="0"/>
        <v>1/7/2005 to 30/6/2024</v>
      </c>
      <c r="E15" s="317">
        <v>80</v>
      </c>
      <c r="F15" s="251" t="s">
        <v>599</v>
      </c>
    </row>
    <row r="16" spans="2:6" x14ac:dyDescent="0.2">
      <c r="B16" s="346">
        <v>2.4</v>
      </c>
      <c r="C16" s="178" t="str">
        <f>'3. Statement of pipeline assets'!C65</f>
        <v>Other depreciable pipeline assets</v>
      </c>
      <c r="D16" s="177" t="str">
        <f t="shared" si="0"/>
        <v>1/7/2005 to 30/6/2024</v>
      </c>
      <c r="E16" s="317" t="s">
        <v>567</v>
      </c>
      <c r="F16" s="251" t="s">
        <v>599</v>
      </c>
    </row>
    <row r="17" spans="2:6" x14ac:dyDescent="0.2">
      <c r="B17" s="346">
        <v>2.4</v>
      </c>
      <c r="C17" s="140" t="s">
        <v>148</v>
      </c>
      <c r="D17" s="177" t="str">
        <f t="shared" si="0"/>
        <v>1/7/2005 to 30/6/2024</v>
      </c>
      <c r="E17" s="317" t="s">
        <v>568</v>
      </c>
      <c r="F17" s="251" t="s">
        <v>600</v>
      </c>
    </row>
    <row r="18" spans="2:6" x14ac:dyDescent="0.2">
      <c r="B18" s="318"/>
      <c r="C18" s="140" t="s">
        <v>210</v>
      </c>
      <c r="D18" s="177"/>
      <c r="E18" s="317"/>
      <c r="F18" s="251"/>
    </row>
    <row r="19" spans="2:6" x14ac:dyDescent="0.2">
      <c r="B19" s="318"/>
      <c r="C19" s="140" t="s">
        <v>210</v>
      </c>
      <c r="D19" s="177"/>
      <c r="E19" s="317"/>
      <c r="F19" s="251"/>
    </row>
    <row r="20" spans="2:6" x14ac:dyDescent="0.2">
      <c r="B20" s="318"/>
      <c r="C20" s="140" t="s">
        <v>210</v>
      </c>
      <c r="D20" s="177"/>
      <c r="E20" s="317"/>
      <c r="F20" s="251"/>
    </row>
    <row r="21" spans="2:6" x14ac:dyDescent="0.2">
      <c r="B21" s="346" t="s">
        <v>571</v>
      </c>
      <c r="C21" s="178" t="str">
        <f>'3. Statement of pipeline assets'!C72</f>
        <v>Leased Assets</v>
      </c>
      <c r="D21" s="177" t="str">
        <f>CONCATENATE("1/7/2019"," to ",TEXT(Yearending,"d/m/yyyy"))</f>
        <v>1/7/2019 to 30/6/2024</v>
      </c>
      <c r="E21" s="317" t="s">
        <v>569</v>
      </c>
      <c r="F21" s="251" t="s">
        <v>570</v>
      </c>
    </row>
    <row r="22" spans="2:6" x14ac:dyDescent="0.2">
      <c r="B22" s="318"/>
      <c r="C22" s="140" t="s">
        <v>210</v>
      </c>
      <c r="D22" s="177"/>
      <c r="E22" s="317"/>
      <c r="F22" s="251"/>
    </row>
    <row r="23" spans="2:6" x14ac:dyDescent="0.2">
      <c r="B23" s="318"/>
      <c r="C23" s="140" t="s">
        <v>210</v>
      </c>
      <c r="D23" s="177"/>
      <c r="E23" s="317"/>
      <c r="F23" s="251"/>
    </row>
    <row r="24" spans="2:6" x14ac:dyDescent="0.2">
      <c r="B24" s="318"/>
      <c r="C24" s="140" t="s">
        <v>210</v>
      </c>
      <c r="D24" s="177"/>
      <c r="E24" s="317"/>
      <c r="F24" s="251"/>
    </row>
    <row r="25" spans="2:6" x14ac:dyDescent="0.2">
      <c r="B25" s="318"/>
      <c r="C25" s="140" t="s">
        <v>210</v>
      </c>
      <c r="D25" s="177"/>
      <c r="E25" s="317"/>
      <c r="F25" s="251"/>
    </row>
    <row r="26" spans="2:6" x14ac:dyDescent="0.2">
      <c r="B26" s="346"/>
      <c r="C26" s="140" t="s">
        <v>210</v>
      </c>
      <c r="D26" s="177"/>
      <c r="E26" s="317"/>
      <c r="F26" s="251"/>
    </row>
    <row r="27" spans="2:6" x14ac:dyDescent="0.2">
      <c r="B27" s="346">
        <v>2.4</v>
      </c>
      <c r="C27" s="178" t="str">
        <f>'3. Statement of pipeline assets'!C82</f>
        <v>Shared property, plant and equipment</v>
      </c>
      <c r="D27" s="177" t="str">
        <f>CONCATENATE("1/7/2005"," to ",TEXT(Yearending,"d/m/yyyy"))</f>
        <v>1/7/2005 to 30/6/2024</v>
      </c>
      <c r="E27" s="317">
        <v>5</v>
      </c>
      <c r="F27" s="251" t="s">
        <v>599</v>
      </c>
    </row>
    <row r="28" spans="2:6" x14ac:dyDescent="0.2">
      <c r="B28" s="318"/>
      <c r="C28" s="140" t="s">
        <v>210</v>
      </c>
      <c r="D28" s="177"/>
      <c r="E28" s="317"/>
      <c r="F28" s="251"/>
    </row>
    <row r="29" spans="2:6" x14ac:dyDescent="0.2">
      <c r="B29" s="318"/>
      <c r="C29" s="140" t="s">
        <v>210</v>
      </c>
      <c r="D29" s="177"/>
      <c r="E29" s="317"/>
      <c r="F29" s="251"/>
    </row>
    <row r="30" spans="2:6" x14ac:dyDescent="0.2">
      <c r="B30" s="318"/>
      <c r="C30" s="140" t="s">
        <v>210</v>
      </c>
      <c r="D30" s="177"/>
      <c r="E30" s="317"/>
      <c r="F30" s="251"/>
    </row>
    <row r="31" spans="2:6" x14ac:dyDescent="0.2">
      <c r="B31" s="318"/>
      <c r="C31" s="140" t="s">
        <v>210</v>
      </c>
      <c r="D31" s="177"/>
      <c r="E31" s="317"/>
      <c r="F31" s="251"/>
    </row>
    <row r="32" spans="2:6" x14ac:dyDescent="0.2">
      <c r="B32" s="346"/>
      <c r="C32" s="140" t="s">
        <v>210</v>
      </c>
      <c r="D32" s="177"/>
      <c r="E32" s="317"/>
      <c r="F32" s="251"/>
    </row>
    <row r="33" spans="2:6" x14ac:dyDescent="0.2">
      <c r="B33" s="346" t="s">
        <v>572</v>
      </c>
      <c r="C33" s="178" t="str">
        <f>'3. Statement of pipeline assets'!C89</f>
        <v>Shared leased assets</v>
      </c>
      <c r="D33" s="177" t="str">
        <f>CONCATENATE("1/7/2019"," to ",TEXT(Yearending,"d/m/yyyy"))</f>
        <v>1/7/2019 to 30/6/2024</v>
      </c>
      <c r="E33" s="317" t="s">
        <v>569</v>
      </c>
      <c r="F33" s="251" t="s">
        <v>570</v>
      </c>
    </row>
    <row r="34" spans="2:6" x14ac:dyDescent="0.2">
      <c r="B34" s="318"/>
      <c r="C34" s="140" t="s">
        <v>210</v>
      </c>
      <c r="D34" s="177"/>
      <c r="E34" s="317"/>
      <c r="F34" s="251"/>
    </row>
    <row r="35" spans="2:6" x14ac:dyDescent="0.2">
      <c r="B35" s="318"/>
      <c r="C35" s="140" t="s">
        <v>210</v>
      </c>
      <c r="D35" s="177"/>
      <c r="E35" s="317"/>
      <c r="F35" s="251"/>
    </row>
    <row r="36" spans="2:6" x14ac:dyDescent="0.2">
      <c r="B36" s="318"/>
      <c r="C36" s="140" t="s">
        <v>210</v>
      </c>
      <c r="D36" s="177"/>
      <c r="E36" s="317"/>
      <c r="F36" s="251"/>
    </row>
    <row r="37" spans="2:6" x14ac:dyDescent="0.2">
      <c r="B37" s="318"/>
      <c r="C37" s="140" t="s">
        <v>210</v>
      </c>
      <c r="D37" s="177"/>
      <c r="E37" s="317"/>
      <c r="F37" s="251"/>
    </row>
    <row r="38" spans="2:6" x14ac:dyDescent="0.2">
      <c r="B38" s="318"/>
      <c r="C38" s="140" t="s">
        <v>210</v>
      </c>
      <c r="D38" s="177"/>
      <c r="E38" s="317"/>
      <c r="F38" s="251"/>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009999"/>
  </sheetPr>
  <dimension ref="B1:J54"/>
  <sheetViews>
    <sheetView zoomScale="80" zoomScaleNormal="80" workbookViewId="0"/>
  </sheetViews>
  <sheetFormatPr defaultColWidth="9.28515625" defaultRowHeight="12.75" x14ac:dyDescent="0.2"/>
  <cols>
    <col min="1" max="1" width="12" style="22" customWidth="1"/>
    <col min="2" max="2" width="31.7109375" style="22" customWidth="1"/>
    <col min="3" max="3" width="25.7109375" style="22" customWidth="1"/>
    <col min="4" max="4" width="27.28515625" style="22" customWidth="1"/>
    <col min="5" max="5" width="32.7109375" style="22" customWidth="1"/>
    <col min="6" max="6" width="21.7109375" style="22" customWidth="1"/>
    <col min="7" max="7" width="24.42578125" style="22" customWidth="1"/>
    <col min="8" max="8" width="45" style="22" customWidth="1"/>
    <col min="9" max="10" width="19.7109375" style="22" customWidth="1"/>
    <col min="11" max="11" width="18.28515625" style="22" customWidth="1"/>
    <col min="12" max="16384" width="9.28515625" style="22"/>
  </cols>
  <sheetData>
    <row r="1" spans="2:10" ht="20.25" x14ac:dyDescent="0.3">
      <c r="B1" s="23" t="s">
        <v>156</v>
      </c>
      <c r="D1" s="21"/>
      <c r="E1" s="21"/>
      <c r="F1" s="21"/>
      <c r="G1" s="21"/>
      <c r="H1" s="21"/>
      <c r="I1" s="21"/>
      <c r="J1" s="21"/>
    </row>
    <row r="2" spans="2:10" ht="15" x14ac:dyDescent="0.25">
      <c r="B2" s="52" t="str">
        <f>Tradingname</f>
        <v>GOLDFIELDS GAS TRANSMISSION PTY LTD</v>
      </c>
      <c r="C2" s="53"/>
    </row>
    <row r="3" spans="2:10" ht="18" customHeight="1" x14ac:dyDescent="0.45">
      <c r="B3" s="58" t="s">
        <v>239</v>
      </c>
      <c r="C3" s="59" t="str">
        <f>TEXT(Yearstart,"dd/mm/yyyy")&amp;" to "&amp;TEXT(Yearending,"dd/mm/yyyy")</f>
        <v>01/07/2023 to 30/06/2024</v>
      </c>
      <c r="F3" s="47"/>
    </row>
    <row r="5" spans="2:10" ht="15.75" x14ac:dyDescent="0.25">
      <c r="B5" s="32" t="s">
        <v>213</v>
      </c>
    </row>
    <row r="6" spans="2:10" x14ac:dyDescent="0.2">
      <c r="B6" s="24"/>
      <c r="C6" s="27"/>
      <c r="D6" s="27"/>
      <c r="E6" s="27"/>
      <c r="F6" s="27"/>
      <c r="G6" s="28"/>
      <c r="H6" s="33"/>
      <c r="I6" s="29"/>
      <c r="J6" s="29"/>
    </row>
    <row r="7" spans="2:10" s="250" customFormat="1" ht="31.5" customHeight="1" x14ac:dyDescent="0.2">
      <c r="B7" s="248" t="s">
        <v>84</v>
      </c>
      <c r="C7" s="249" t="s">
        <v>206</v>
      </c>
      <c r="D7" s="249" t="s">
        <v>157</v>
      </c>
      <c r="E7" s="249" t="s">
        <v>158</v>
      </c>
    </row>
    <row r="8" spans="2:10" ht="13.5" customHeight="1" x14ac:dyDescent="0.2">
      <c r="B8" s="243"/>
      <c r="C8" s="269"/>
      <c r="D8" s="244"/>
      <c r="E8" s="245"/>
    </row>
    <row r="9" spans="2:10" ht="13.5" customHeight="1" x14ac:dyDescent="0.2">
      <c r="B9" s="243"/>
      <c r="C9" s="269"/>
      <c r="D9" s="244"/>
      <c r="E9" s="245"/>
    </row>
    <row r="10" spans="2:10" ht="13.5" customHeight="1" x14ac:dyDescent="0.2">
      <c r="B10" s="243"/>
      <c r="C10" s="269"/>
      <c r="D10" s="244"/>
      <c r="E10" s="245"/>
    </row>
    <row r="11" spans="2:10" ht="13.5" customHeight="1" x14ac:dyDescent="0.2">
      <c r="B11" s="243"/>
      <c r="C11" s="269"/>
      <c r="D11" s="244"/>
      <c r="E11" s="245"/>
    </row>
    <row r="12" spans="2:10" ht="13.5" customHeight="1" x14ac:dyDescent="0.2">
      <c r="B12" s="243"/>
      <c r="C12" s="269"/>
      <c r="D12" s="244"/>
      <c r="E12" s="245"/>
    </row>
    <row r="13" spans="2:10" ht="13.5" customHeight="1" x14ac:dyDescent="0.2">
      <c r="B13" s="243"/>
      <c r="C13" s="269"/>
      <c r="D13" s="244"/>
      <c r="E13" s="245"/>
    </row>
    <row r="14" spans="2:10" ht="13.5" customHeight="1" x14ac:dyDescent="0.2">
      <c r="B14" s="243"/>
      <c r="C14" s="269"/>
      <c r="D14" s="244"/>
      <c r="E14" s="245"/>
    </row>
    <row r="15" spans="2:10" ht="13.5" customHeight="1" x14ac:dyDescent="0.2">
      <c r="B15" s="243"/>
      <c r="C15" s="269"/>
      <c r="D15" s="244"/>
      <c r="E15" s="245"/>
    </row>
    <row r="16" spans="2:10" ht="13.5" customHeight="1" x14ac:dyDescent="0.2">
      <c r="B16" s="243"/>
      <c r="C16" s="269"/>
      <c r="D16" s="244"/>
      <c r="E16" s="245"/>
    </row>
    <row r="17" spans="2:8" ht="13.5" customHeight="1" x14ac:dyDescent="0.2">
      <c r="B17" s="243"/>
      <c r="C17" s="269"/>
      <c r="D17" s="244"/>
      <c r="E17" s="245"/>
    </row>
    <row r="18" spans="2:8" ht="13.5" customHeight="1" x14ac:dyDescent="0.2">
      <c r="B18" s="243"/>
      <c r="C18" s="269"/>
      <c r="D18" s="244"/>
      <c r="E18" s="245"/>
    </row>
    <row r="19" spans="2:8" ht="13.5" customHeight="1" x14ac:dyDescent="0.2">
      <c r="B19" s="243"/>
      <c r="C19" s="269"/>
      <c r="D19" s="244"/>
      <c r="E19" s="245"/>
    </row>
    <row r="20" spans="2:8" ht="13.5" customHeight="1" x14ac:dyDescent="0.2">
      <c r="B20" s="243"/>
      <c r="C20" s="269"/>
      <c r="D20" s="244"/>
      <c r="E20" s="245"/>
    </row>
    <row r="21" spans="2:8" ht="13.5" customHeight="1" x14ac:dyDescent="0.2">
      <c r="B21" s="243"/>
      <c r="C21" s="269"/>
      <c r="D21" s="244"/>
      <c r="E21" s="245"/>
    </row>
    <row r="22" spans="2:8" ht="13.5" customHeight="1" x14ac:dyDescent="0.2">
      <c r="B22" s="243"/>
      <c r="C22" s="269"/>
      <c r="D22" s="244"/>
      <c r="E22" s="245"/>
    </row>
    <row r="25" spans="2:8" ht="15.75" x14ac:dyDescent="0.25">
      <c r="B25" s="32" t="s">
        <v>212</v>
      </c>
    </row>
    <row r="26" spans="2:8" x14ac:dyDescent="0.2">
      <c r="B26" s="24"/>
      <c r="C26" s="27"/>
      <c r="D26" s="27"/>
      <c r="E26" s="27"/>
    </row>
    <row r="27" spans="2:8" s="250" customFormat="1" ht="36.75" customHeight="1" x14ac:dyDescent="0.2">
      <c r="B27" s="248" t="s">
        <v>84</v>
      </c>
      <c r="C27" s="249" t="s">
        <v>207</v>
      </c>
      <c r="D27" s="249" t="s">
        <v>157</v>
      </c>
      <c r="E27" s="249" t="s">
        <v>158</v>
      </c>
      <c r="F27" s="249" t="s">
        <v>208</v>
      </c>
      <c r="G27" s="249" t="s">
        <v>167</v>
      </c>
      <c r="H27" s="249" t="s">
        <v>168</v>
      </c>
    </row>
    <row r="28" spans="2:8" x14ac:dyDescent="0.2">
      <c r="B28" s="246"/>
      <c r="C28" s="281"/>
      <c r="D28" s="203"/>
      <c r="E28" s="247"/>
      <c r="F28" s="281"/>
      <c r="G28" s="203"/>
      <c r="H28" s="247"/>
    </row>
    <row r="29" spans="2:8" x14ac:dyDescent="0.2">
      <c r="B29" s="246"/>
      <c r="C29" s="281"/>
      <c r="D29" s="203"/>
      <c r="E29" s="247"/>
      <c r="F29" s="281"/>
      <c r="G29" s="203"/>
      <c r="H29" s="247"/>
    </row>
    <row r="30" spans="2:8" x14ac:dyDescent="0.2">
      <c r="B30" s="246"/>
      <c r="C30" s="281"/>
      <c r="D30" s="203"/>
      <c r="E30" s="247"/>
      <c r="F30" s="281"/>
      <c r="G30" s="203"/>
      <c r="H30" s="247"/>
    </row>
    <row r="31" spans="2:8" x14ac:dyDescent="0.2">
      <c r="B31" s="246"/>
      <c r="C31" s="281"/>
      <c r="D31" s="203"/>
      <c r="E31" s="247"/>
      <c r="F31" s="281"/>
      <c r="G31" s="203"/>
      <c r="H31" s="247"/>
    </row>
    <row r="32" spans="2:8" hidden="1" x14ac:dyDescent="0.2">
      <c r="B32" s="246"/>
      <c r="C32" s="281"/>
      <c r="D32" s="203"/>
      <c r="E32" s="247"/>
      <c r="F32" s="281"/>
      <c r="G32" s="203"/>
      <c r="H32" s="247"/>
    </row>
    <row r="33" spans="2:8" hidden="1" x14ac:dyDescent="0.2">
      <c r="B33" s="246"/>
      <c r="C33" s="281"/>
      <c r="D33" s="203"/>
      <c r="E33" s="247"/>
      <c r="F33" s="281"/>
      <c r="G33" s="203"/>
      <c r="H33" s="247"/>
    </row>
    <row r="34" spans="2:8" hidden="1" x14ac:dyDescent="0.2">
      <c r="B34" s="246"/>
      <c r="C34" s="281"/>
      <c r="D34" s="203"/>
      <c r="E34" s="247"/>
      <c r="F34" s="281"/>
      <c r="G34" s="203"/>
      <c r="H34" s="247"/>
    </row>
    <row r="35" spans="2:8" hidden="1" x14ac:dyDescent="0.2">
      <c r="B35" s="246"/>
      <c r="C35" s="281"/>
      <c r="D35" s="203"/>
      <c r="E35" s="247"/>
      <c r="F35" s="281"/>
      <c r="G35" s="203"/>
      <c r="H35" s="247"/>
    </row>
    <row r="36" spans="2:8" hidden="1" x14ac:dyDescent="0.2">
      <c r="B36" s="246"/>
      <c r="C36" s="281"/>
      <c r="D36" s="203"/>
      <c r="E36" s="247"/>
      <c r="F36" s="281"/>
      <c r="G36" s="203"/>
      <c r="H36" s="247"/>
    </row>
    <row r="37" spans="2:8" hidden="1" x14ac:dyDescent="0.2">
      <c r="B37" s="246"/>
      <c r="C37" s="281"/>
      <c r="D37" s="203"/>
      <c r="E37" s="247"/>
      <c r="F37" s="281"/>
      <c r="G37" s="203"/>
      <c r="H37" s="247"/>
    </row>
    <row r="38" spans="2:8" hidden="1" x14ac:dyDescent="0.2">
      <c r="B38" s="246"/>
      <c r="C38" s="281"/>
      <c r="D38" s="203"/>
      <c r="E38" s="247"/>
      <c r="F38" s="281"/>
      <c r="G38" s="203"/>
      <c r="H38" s="247"/>
    </row>
    <row r="39" spans="2:8" hidden="1" x14ac:dyDescent="0.2">
      <c r="B39" s="246"/>
      <c r="C39" s="281"/>
      <c r="D39" s="203"/>
      <c r="E39" s="247"/>
      <c r="F39" s="281"/>
      <c r="G39" s="203"/>
      <c r="H39" s="247"/>
    </row>
    <row r="40" spans="2:8" hidden="1" x14ac:dyDescent="0.2">
      <c r="B40" s="246"/>
      <c r="C40" s="281"/>
      <c r="D40" s="203"/>
      <c r="E40" s="247"/>
      <c r="F40" s="281"/>
      <c r="G40" s="203"/>
      <c r="H40" s="247"/>
    </row>
    <row r="41" spans="2:8" x14ac:dyDescent="0.2">
      <c r="B41" s="246"/>
      <c r="C41" s="281"/>
      <c r="D41" s="203"/>
      <c r="E41" s="247"/>
      <c r="F41" s="281"/>
      <c r="G41" s="203"/>
      <c r="H41" s="247"/>
    </row>
    <row r="42" spans="2:8" x14ac:dyDescent="0.2">
      <c r="B42" s="246"/>
      <c r="C42" s="281"/>
      <c r="D42" s="203"/>
      <c r="E42" s="247"/>
      <c r="F42" s="281"/>
      <c r="G42" s="203"/>
      <c r="H42" s="247"/>
    </row>
    <row r="43" spans="2:8" x14ac:dyDescent="0.2">
      <c r="B43" s="246"/>
      <c r="C43" s="281"/>
      <c r="D43" s="203"/>
      <c r="E43" s="247"/>
      <c r="F43" s="281"/>
      <c r="G43" s="203"/>
      <c r="H43" s="247"/>
    </row>
    <row r="44" spans="2:8" x14ac:dyDescent="0.2">
      <c r="B44" s="246"/>
      <c r="C44" s="281"/>
      <c r="D44" s="203"/>
      <c r="E44" s="247"/>
      <c r="F44" s="281"/>
      <c r="G44" s="203"/>
      <c r="H44" s="247"/>
    </row>
    <row r="45" spans="2:8" x14ac:dyDescent="0.2">
      <c r="B45" s="246"/>
      <c r="C45" s="281"/>
      <c r="D45" s="203"/>
      <c r="E45" s="247"/>
      <c r="F45" s="281"/>
      <c r="G45" s="203"/>
      <c r="H45" s="247"/>
    </row>
    <row r="46" spans="2:8" x14ac:dyDescent="0.2">
      <c r="B46" s="246"/>
      <c r="C46" s="281"/>
      <c r="D46" s="203"/>
      <c r="E46" s="247"/>
      <c r="F46" s="281"/>
      <c r="G46" s="203"/>
      <c r="H46" s="247"/>
    </row>
    <row r="47" spans="2:8" x14ac:dyDescent="0.2">
      <c r="B47" s="246"/>
      <c r="C47" s="281"/>
      <c r="D47" s="203"/>
      <c r="E47" s="247"/>
      <c r="F47" s="281"/>
      <c r="G47" s="203"/>
      <c r="H47" s="247"/>
    </row>
    <row r="48" spans="2:8" x14ac:dyDescent="0.2">
      <c r="B48" s="246"/>
      <c r="C48" s="281"/>
      <c r="D48" s="203"/>
      <c r="E48" s="247"/>
      <c r="F48" s="281"/>
      <c r="G48" s="203"/>
      <c r="H48" s="247"/>
    </row>
    <row r="49" spans="2:8" x14ac:dyDescent="0.2">
      <c r="B49" s="246"/>
      <c r="C49" s="281"/>
      <c r="D49" s="203"/>
      <c r="E49" s="247"/>
      <c r="F49" s="281"/>
      <c r="G49" s="203"/>
      <c r="H49" s="247"/>
    </row>
    <row r="50" spans="2:8" x14ac:dyDescent="0.2">
      <c r="B50" s="246"/>
      <c r="C50" s="281"/>
      <c r="D50" s="203"/>
      <c r="E50" s="247"/>
      <c r="F50" s="281"/>
      <c r="G50" s="203"/>
      <c r="H50" s="247"/>
    </row>
    <row r="51" spans="2:8" x14ac:dyDescent="0.2">
      <c r="B51" s="246"/>
      <c r="C51" s="281"/>
      <c r="D51" s="203"/>
      <c r="E51" s="247"/>
      <c r="F51" s="281"/>
      <c r="G51" s="203"/>
      <c r="H51" s="247"/>
    </row>
    <row r="52" spans="2:8" x14ac:dyDescent="0.2">
      <c r="B52" s="246"/>
      <c r="C52" s="281"/>
      <c r="D52" s="203"/>
      <c r="E52" s="247"/>
      <c r="F52" s="281"/>
      <c r="G52" s="203"/>
      <c r="H52" s="247"/>
    </row>
    <row r="53" spans="2:8" x14ac:dyDescent="0.2">
      <c r="B53" s="246"/>
      <c r="C53" s="281"/>
      <c r="D53" s="203"/>
      <c r="E53" s="247"/>
      <c r="F53" s="281"/>
      <c r="G53" s="203"/>
      <c r="H53" s="247"/>
    </row>
    <row r="54" spans="2:8" x14ac:dyDescent="0.2">
      <c r="B54" s="246"/>
      <c r="C54" s="281"/>
      <c r="D54" s="203"/>
      <c r="E54" s="247"/>
      <c r="F54" s="281"/>
      <c r="G54" s="203"/>
      <c r="H54" s="247"/>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009999"/>
  </sheetPr>
  <dimension ref="B1:O96"/>
  <sheetViews>
    <sheetView zoomScale="80" zoomScaleNormal="80" workbookViewId="0">
      <pane xSplit="3" ySplit="8" topLeftCell="D9" activePane="bottomRight" state="frozen"/>
      <selection pane="topRight" activeCell="D1" sqref="D1"/>
      <selection pane="bottomLeft" activeCell="A9" sqref="A9"/>
      <selection pane="bottomRight"/>
    </sheetView>
  </sheetViews>
  <sheetFormatPr defaultColWidth="9" defaultRowHeight="12.75" x14ac:dyDescent="0.2"/>
  <cols>
    <col min="1" max="1" width="11.42578125" style="320" customWidth="1"/>
    <col min="2" max="2" width="21.7109375" style="320" customWidth="1"/>
    <col min="3" max="3" width="64.7109375" style="320" customWidth="1"/>
    <col min="4" max="4" width="44.85546875" style="320" customWidth="1"/>
    <col min="5" max="15" width="20.7109375" style="320" customWidth="1"/>
    <col min="16" max="16384" width="9" style="320"/>
  </cols>
  <sheetData>
    <row r="1" spans="2:15" ht="20.25" x14ac:dyDescent="0.3">
      <c r="B1" s="319" t="s">
        <v>503</v>
      </c>
    </row>
    <row r="2" spans="2:15" ht="15" x14ac:dyDescent="0.25">
      <c r="B2" s="52" t="str">
        <f>Tradingname</f>
        <v>GOLDFIELDS GAS TRANSMISSION PTY LTD</v>
      </c>
      <c r="C2" s="53"/>
    </row>
    <row r="3" spans="2:15" ht="15" x14ac:dyDescent="0.25">
      <c r="B3" s="54" t="s">
        <v>239</v>
      </c>
      <c r="C3" s="55" t="str">
        <f>TEXT(Yearstart,"dd/mm/yyyy")&amp;" to "&amp;TEXT(Yearending,"dd/mm/yyyy")</f>
        <v>01/07/2023 to 30/06/2024</v>
      </c>
    </row>
    <row r="5" spans="2:15" ht="30" customHeight="1" x14ac:dyDescent="0.25">
      <c r="B5" s="322" t="s">
        <v>306</v>
      </c>
      <c r="I5" s="491" t="s">
        <v>307</v>
      </c>
      <c r="J5" s="491"/>
      <c r="K5" s="491"/>
    </row>
    <row r="7" spans="2:15" ht="45" customHeight="1" x14ac:dyDescent="0.2">
      <c r="B7" s="124" t="s">
        <v>222</v>
      </c>
      <c r="C7" s="125" t="s">
        <v>19</v>
      </c>
      <c r="D7" s="125" t="s">
        <v>0</v>
      </c>
      <c r="E7" s="125" t="s">
        <v>71</v>
      </c>
      <c r="F7" s="125" t="s">
        <v>72</v>
      </c>
      <c r="G7" s="125" t="s">
        <v>152</v>
      </c>
      <c r="H7" s="125" t="s">
        <v>496</v>
      </c>
      <c r="I7" s="125" t="s">
        <v>74</v>
      </c>
      <c r="J7" s="125" t="s">
        <v>486</v>
      </c>
      <c r="K7" s="125" t="s">
        <v>308</v>
      </c>
      <c r="L7" s="125" t="s">
        <v>75</v>
      </c>
      <c r="M7" s="125" t="s">
        <v>309</v>
      </c>
      <c r="N7" s="125" t="s">
        <v>497</v>
      </c>
      <c r="O7" s="105" t="s">
        <v>76</v>
      </c>
    </row>
    <row r="8" spans="2:15" x14ac:dyDescent="0.2">
      <c r="B8" s="126"/>
      <c r="C8" s="127"/>
      <c r="D8" s="127"/>
      <c r="E8" s="127"/>
      <c r="F8" s="127" t="s">
        <v>77</v>
      </c>
      <c r="G8" s="127" t="s">
        <v>182</v>
      </c>
      <c r="H8" s="127" t="s">
        <v>182</v>
      </c>
      <c r="I8" s="127" t="s">
        <v>182</v>
      </c>
      <c r="J8" s="127" t="s">
        <v>182</v>
      </c>
      <c r="K8" s="127" t="s">
        <v>182</v>
      </c>
      <c r="L8" s="127" t="s">
        <v>182</v>
      </c>
      <c r="M8" s="127" t="s">
        <v>182</v>
      </c>
      <c r="N8" s="127" t="s">
        <v>182</v>
      </c>
      <c r="O8" s="127" t="s">
        <v>182</v>
      </c>
    </row>
    <row r="9" spans="2:15" x14ac:dyDescent="0.2">
      <c r="B9" s="346">
        <v>2.4</v>
      </c>
      <c r="C9" s="252"/>
      <c r="D9" s="252" t="s">
        <v>141</v>
      </c>
      <c r="E9" s="177" t="str">
        <f>'3.1 Asset useful life'!D9</f>
        <v>1/7/2005 to 30/6/2024</v>
      </c>
      <c r="F9" s="282">
        <v>80</v>
      </c>
      <c r="G9" s="282">
        <v>0</v>
      </c>
      <c r="H9" s="282">
        <v>0</v>
      </c>
      <c r="I9" s="282">
        <v>6525188.1117703831</v>
      </c>
      <c r="J9" s="282">
        <v>0</v>
      </c>
      <c r="K9" s="282">
        <v>-3594697.0715771439</v>
      </c>
      <c r="L9" s="283">
        <f>SUM(H9:K9)</f>
        <v>2930491.0401932392</v>
      </c>
      <c r="M9" s="282">
        <v>-112386.19170367281</v>
      </c>
      <c r="N9" s="282">
        <v>-42911.990233772769</v>
      </c>
      <c r="O9" s="260">
        <f>SUM(L9:N9)</f>
        <v>2775192.8582557933</v>
      </c>
    </row>
    <row r="10" spans="2:15" x14ac:dyDescent="0.2">
      <c r="B10" s="346">
        <v>2.4</v>
      </c>
      <c r="C10" s="252"/>
      <c r="D10" s="252" t="s">
        <v>85</v>
      </c>
      <c r="E10" s="177" t="str">
        <f>'3.1 Asset useful life'!D10</f>
        <v>1/7/2005 to 30/6/2024</v>
      </c>
      <c r="F10" s="282">
        <v>35</v>
      </c>
      <c r="G10" s="282">
        <v>0</v>
      </c>
      <c r="H10" s="282">
        <v>0</v>
      </c>
      <c r="I10" s="282">
        <v>242355677.7738426</v>
      </c>
      <c r="J10" s="282">
        <v>0</v>
      </c>
      <c r="K10" s="282">
        <v>0</v>
      </c>
      <c r="L10" s="283">
        <f>SUM(H10:K10)</f>
        <v>242355677.7738426</v>
      </c>
      <c r="M10" s="282">
        <v>-66188197.153323241</v>
      </c>
      <c r="N10" s="282">
        <v>-6605869.0314624365</v>
      </c>
      <c r="O10" s="260">
        <f t="shared" ref="O10:O52" si="0">SUM(L10:N10)</f>
        <v>169561611.58905694</v>
      </c>
    </row>
    <row r="11" spans="2:15" x14ac:dyDescent="0.2">
      <c r="B11" s="346">
        <v>2.4</v>
      </c>
      <c r="C11" s="252"/>
      <c r="D11" s="252" t="s">
        <v>142</v>
      </c>
      <c r="E11" s="177" t="str">
        <f>'3.1 Asset useful life'!D11</f>
        <v>1/7/2005 to 30/6/2024</v>
      </c>
      <c r="F11" s="282">
        <v>50</v>
      </c>
      <c r="G11" s="282">
        <v>0</v>
      </c>
      <c r="H11" s="282">
        <v>0</v>
      </c>
      <c r="I11" s="282">
        <v>0</v>
      </c>
      <c r="J11" s="282">
        <v>0</v>
      </c>
      <c r="K11" s="282">
        <v>0</v>
      </c>
      <c r="L11" s="283">
        <f>SUM(H11:K11)</f>
        <v>0</v>
      </c>
      <c r="M11" s="282">
        <v>0</v>
      </c>
      <c r="N11" s="282">
        <v>0</v>
      </c>
      <c r="O11" s="260">
        <f t="shared" si="0"/>
        <v>0</v>
      </c>
    </row>
    <row r="12" spans="2:15" x14ac:dyDescent="0.2">
      <c r="B12" s="346">
        <v>2.4</v>
      </c>
      <c r="C12" s="252"/>
      <c r="D12" s="252" t="s">
        <v>144</v>
      </c>
      <c r="E12" s="177" t="str">
        <f>'3.1 Asset useful life'!D12</f>
        <v>1/7/2005 to 30/6/2024</v>
      </c>
      <c r="F12" s="282">
        <v>50</v>
      </c>
      <c r="G12" s="282">
        <v>0</v>
      </c>
      <c r="H12" s="282">
        <v>0</v>
      </c>
      <c r="I12" s="282">
        <v>0</v>
      </c>
      <c r="J12" s="282">
        <v>0</v>
      </c>
      <c r="K12" s="282">
        <v>0</v>
      </c>
      <c r="L12" s="283">
        <f>SUM(H12:K12)</f>
        <v>0</v>
      </c>
      <c r="M12" s="282">
        <v>0</v>
      </c>
      <c r="N12" s="282">
        <v>0</v>
      </c>
      <c r="O12" s="260">
        <f t="shared" si="0"/>
        <v>0</v>
      </c>
    </row>
    <row r="13" spans="2:15" x14ac:dyDescent="0.2">
      <c r="B13" s="346">
        <v>2.4</v>
      </c>
      <c r="C13" s="252"/>
      <c r="D13" s="252" t="s">
        <v>490</v>
      </c>
      <c r="E13" s="177" t="str">
        <f>'3.1 Asset useful life'!D13</f>
        <v>1/7/2005 to 30/6/2024</v>
      </c>
      <c r="F13" s="282">
        <v>80</v>
      </c>
      <c r="G13" s="282">
        <v>0</v>
      </c>
      <c r="H13" s="282">
        <v>0</v>
      </c>
      <c r="I13" s="282">
        <v>0</v>
      </c>
      <c r="J13" s="282">
        <v>0</v>
      </c>
      <c r="K13" s="282">
        <v>0</v>
      </c>
      <c r="L13" s="283">
        <f t="shared" ref="L13:L41" si="1">SUM(H13:K13)</f>
        <v>0</v>
      </c>
      <c r="M13" s="282">
        <v>0</v>
      </c>
      <c r="N13" s="282">
        <v>0</v>
      </c>
      <c r="O13" s="260">
        <f t="shared" si="0"/>
        <v>0</v>
      </c>
    </row>
    <row r="14" spans="2:15" x14ac:dyDescent="0.2">
      <c r="B14" s="346">
        <v>2.4</v>
      </c>
      <c r="C14" s="252"/>
      <c r="D14" s="252" t="s">
        <v>146</v>
      </c>
      <c r="E14" s="177" t="str">
        <f>'3.1 Asset useful life'!D14</f>
        <v>1/7/2005 to 30/6/2024</v>
      </c>
      <c r="F14" s="282">
        <v>15</v>
      </c>
      <c r="G14" s="282">
        <v>0</v>
      </c>
      <c r="H14" s="282">
        <v>0</v>
      </c>
      <c r="I14" s="282">
        <v>2609691.9783870359</v>
      </c>
      <c r="J14" s="282">
        <v>0</v>
      </c>
      <c r="K14" s="282">
        <v>0</v>
      </c>
      <c r="L14" s="283">
        <f t="shared" si="1"/>
        <v>2609691.9783870359</v>
      </c>
      <c r="M14" s="282">
        <v>-641432.33827529033</v>
      </c>
      <c r="N14" s="282">
        <v>-148263.73885418929</v>
      </c>
      <c r="O14" s="260">
        <f t="shared" si="0"/>
        <v>1819995.9012575564</v>
      </c>
    </row>
    <row r="15" spans="2:15" x14ac:dyDescent="0.2">
      <c r="B15" s="346">
        <v>2.4</v>
      </c>
      <c r="C15" s="252"/>
      <c r="D15" s="252" t="s">
        <v>1</v>
      </c>
      <c r="E15" s="177" t="str">
        <f>'3.1 Asset useful life'!D15</f>
        <v>1/7/2005 to 30/6/2024</v>
      </c>
      <c r="F15" s="282">
        <v>80</v>
      </c>
      <c r="G15" s="282">
        <v>0</v>
      </c>
      <c r="H15" s="282">
        <v>0</v>
      </c>
      <c r="I15" s="282">
        <v>0</v>
      </c>
      <c r="J15" s="282">
        <v>0</v>
      </c>
      <c r="K15" s="282">
        <v>0</v>
      </c>
      <c r="L15" s="283">
        <f t="shared" si="1"/>
        <v>0</v>
      </c>
      <c r="M15" s="282">
        <v>0</v>
      </c>
      <c r="N15" s="282">
        <v>0</v>
      </c>
      <c r="O15" s="260">
        <f t="shared" si="0"/>
        <v>0</v>
      </c>
    </row>
    <row r="16" spans="2:15" x14ac:dyDescent="0.2">
      <c r="B16" s="346">
        <v>2.4</v>
      </c>
      <c r="C16" s="252"/>
      <c r="D16" s="252" t="s">
        <v>232</v>
      </c>
      <c r="E16" s="177" t="str">
        <f>'3.1 Asset useful life'!D16</f>
        <v>1/7/2005 to 30/6/2024</v>
      </c>
      <c r="F16" s="282" t="s">
        <v>567</v>
      </c>
      <c r="G16" s="282">
        <v>0</v>
      </c>
      <c r="H16" s="282">
        <v>0</v>
      </c>
      <c r="I16" s="282">
        <v>6246892.2839528229</v>
      </c>
      <c r="J16" s="282">
        <v>0</v>
      </c>
      <c r="K16" s="282">
        <v>0</v>
      </c>
      <c r="L16" s="283">
        <f t="shared" si="1"/>
        <v>6246892.2839528229</v>
      </c>
      <c r="M16" s="282">
        <v>-395175.3831827633</v>
      </c>
      <c r="N16" s="282">
        <v>-80828.468185778111</v>
      </c>
      <c r="O16" s="260">
        <f t="shared" si="0"/>
        <v>5770888.432584282</v>
      </c>
    </row>
    <row r="17" spans="2:15" x14ac:dyDescent="0.2">
      <c r="B17" s="346">
        <v>2.4</v>
      </c>
      <c r="C17" s="252"/>
      <c r="D17" s="252" t="s">
        <v>148</v>
      </c>
      <c r="E17" s="177" t="str">
        <f>'3.1 Asset useful life'!D17</f>
        <v>1/7/2005 to 30/6/2024</v>
      </c>
      <c r="F17" s="282" t="s">
        <v>568</v>
      </c>
      <c r="G17" s="282">
        <v>0</v>
      </c>
      <c r="H17" s="282">
        <v>0</v>
      </c>
      <c r="I17" s="282">
        <v>0</v>
      </c>
      <c r="J17" s="282">
        <v>0</v>
      </c>
      <c r="K17" s="282">
        <v>0</v>
      </c>
      <c r="L17" s="283">
        <f t="shared" si="1"/>
        <v>0</v>
      </c>
      <c r="M17" s="282">
        <v>0</v>
      </c>
      <c r="N17" s="282">
        <v>0</v>
      </c>
      <c r="O17" s="260">
        <f t="shared" si="0"/>
        <v>0</v>
      </c>
    </row>
    <row r="18" spans="2:15" x14ac:dyDescent="0.2">
      <c r="B18" s="346" t="s">
        <v>571</v>
      </c>
      <c r="C18" s="252"/>
      <c r="D18" s="252" t="s">
        <v>543</v>
      </c>
      <c r="E18" s="177" t="str">
        <f>'3.1 Asset useful life'!D21</f>
        <v>1/7/2019 to 30/6/2024</v>
      </c>
      <c r="F18" s="282" t="s">
        <v>569</v>
      </c>
      <c r="G18" s="282">
        <v>0</v>
      </c>
      <c r="H18" s="282">
        <v>17947.268612</v>
      </c>
      <c r="I18" s="282">
        <v>18342.888038941732</v>
      </c>
      <c r="J18" s="282">
        <v>0</v>
      </c>
      <c r="K18" s="282">
        <v>-36290.244518049018</v>
      </c>
      <c r="L18" s="283">
        <f t="shared" si="1"/>
        <v>-8.7867107286001556E-2</v>
      </c>
      <c r="M18" s="282">
        <v>-8321.4822157249873</v>
      </c>
      <c r="N18" s="282">
        <v>8321.8467247396329</v>
      </c>
      <c r="O18" s="260">
        <f t="shared" si="0"/>
        <v>0.27664190735958982</v>
      </c>
    </row>
    <row r="19" spans="2:15" x14ac:dyDescent="0.2">
      <c r="B19" s="252"/>
      <c r="C19" s="252"/>
      <c r="D19" s="252"/>
      <c r="E19" s="177"/>
      <c r="F19" s="282"/>
      <c r="G19" s="282"/>
      <c r="H19" s="282"/>
      <c r="I19" s="282"/>
      <c r="J19" s="282"/>
      <c r="K19" s="282"/>
      <c r="L19" s="283">
        <f t="shared" si="1"/>
        <v>0</v>
      </c>
      <c r="M19" s="282"/>
      <c r="N19" s="282"/>
      <c r="O19" s="260">
        <f t="shared" si="0"/>
        <v>0</v>
      </c>
    </row>
    <row r="20" spans="2:15" x14ac:dyDescent="0.2">
      <c r="B20" s="252"/>
      <c r="C20" s="252"/>
      <c r="D20" s="252"/>
      <c r="E20" s="177"/>
      <c r="F20" s="282"/>
      <c r="G20" s="282"/>
      <c r="H20" s="282"/>
      <c r="I20" s="282"/>
      <c r="J20" s="282"/>
      <c r="K20" s="282"/>
      <c r="L20" s="283">
        <f t="shared" si="1"/>
        <v>0</v>
      </c>
      <c r="M20" s="282"/>
      <c r="N20" s="282"/>
      <c r="O20" s="260">
        <f t="shared" si="0"/>
        <v>0</v>
      </c>
    </row>
    <row r="21" spans="2:15" x14ac:dyDescent="0.2">
      <c r="B21" s="252"/>
      <c r="C21" s="252"/>
      <c r="D21" s="252"/>
      <c r="E21" s="177"/>
      <c r="F21" s="282"/>
      <c r="G21" s="282"/>
      <c r="H21" s="282"/>
      <c r="I21" s="282"/>
      <c r="J21" s="282"/>
      <c r="K21" s="282"/>
      <c r="L21" s="283">
        <f t="shared" si="1"/>
        <v>0</v>
      </c>
      <c r="M21" s="282"/>
      <c r="N21" s="282"/>
      <c r="O21" s="260">
        <f t="shared" si="0"/>
        <v>0</v>
      </c>
    </row>
    <row r="22" spans="2:15" x14ac:dyDescent="0.2">
      <c r="B22" s="252"/>
      <c r="C22" s="252"/>
      <c r="D22" s="252"/>
      <c r="E22" s="177"/>
      <c r="F22" s="282"/>
      <c r="G22" s="282"/>
      <c r="H22" s="282"/>
      <c r="I22" s="282"/>
      <c r="J22" s="282"/>
      <c r="K22" s="282"/>
      <c r="L22" s="283">
        <f t="shared" si="1"/>
        <v>0</v>
      </c>
      <c r="M22" s="282"/>
      <c r="N22" s="282"/>
      <c r="O22" s="260">
        <f t="shared" si="0"/>
        <v>0</v>
      </c>
    </row>
    <row r="23" spans="2:15" x14ac:dyDescent="0.2">
      <c r="B23" s="252"/>
      <c r="C23" s="252"/>
      <c r="D23" s="252"/>
      <c r="E23" s="177"/>
      <c r="F23" s="282"/>
      <c r="G23" s="282"/>
      <c r="H23" s="282"/>
      <c r="I23" s="282"/>
      <c r="J23" s="282"/>
      <c r="K23" s="282"/>
      <c r="L23" s="283">
        <f t="shared" si="1"/>
        <v>0</v>
      </c>
      <c r="M23" s="282"/>
      <c r="N23" s="282"/>
      <c r="O23" s="260">
        <f t="shared" si="0"/>
        <v>0</v>
      </c>
    </row>
    <row r="24" spans="2:15" x14ac:dyDescent="0.2">
      <c r="B24" s="252"/>
      <c r="C24" s="252"/>
      <c r="D24" s="252"/>
      <c r="E24" s="177"/>
      <c r="F24" s="282"/>
      <c r="G24" s="282"/>
      <c r="H24" s="282"/>
      <c r="I24" s="282"/>
      <c r="J24" s="282"/>
      <c r="K24" s="282"/>
      <c r="L24" s="283">
        <f t="shared" si="1"/>
        <v>0</v>
      </c>
      <c r="M24" s="282"/>
      <c r="N24" s="282"/>
      <c r="O24" s="260">
        <f t="shared" si="0"/>
        <v>0</v>
      </c>
    </row>
    <row r="25" spans="2:15" x14ac:dyDescent="0.2">
      <c r="B25" s="252"/>
      <c r="C25" s="252"/>
      <c r="D25" s="252"/>
      <c r="E25" s="177"/>
      <c r="F25" s="282"/>
      <c r="G25" s="282"/>
      <c r="H25" s="282"/>
      <c r="I25" s="282"/>
      <c r="J25" s="282"/>
      <c r="K25" s="282"/>
      <c r="L25" s="283">
        <f t="shared" si="1"/>
        <v>0</v>
      </c>
      <c r="M25" s="282"/>
      <c r="N25" s="282"/>
      <c r="O25" s="260">
        <f t="shared" si="0"/>
        <v>0</v>
      </c>
    </row>
    <row r="26" spans="2:15" x14ac:dyDescent="0.2">
      <c r="B26" s="252"/>
      <c r="C26" s="252"/>
      <c r="D26" s="252"/>
      <c r="E26" s="177"/>
      <c r="F26" s="282"/>
      <c r="G26" s="282"/>
      <c r="H26" s="282"/>
      <c r="I26" s="282"/>
      <c r="J26" s="282"/>
      <c r="K26" s="282"/>
      <c r="L26" s="283">
        <f t="shared" si="1"/>
        <v>0</v>
      </c>
      <c r="M26" s="282"/>
      <c r="N26" s="282"/>
      <c r="O26" s="260">
        <f t="shared" si="0"/>
        <v>0</v>
      </c>
    </row>
    <row r="27" spans="2:15" x14ac:dyDescent="0.2">
      <c r="B27" s="252"/>
      <c r="C27" s="252"/>
      <c r="D27" s="252"/>
      <c r="E27" s="177"/>
      <c r="F27" s="282"/>
      <c r="G27" s="282"/>
      <c r="H27" s="282"/>
      <c r="I27" s="282"/>
      <c r="J27" s="282"/>
      <c r="K27" s="282"/>
      <c r="L27" s="283">
        <f t="shared" si="1"/>
        <v>0</v>
      </c>
      <c r="M27" s="282"/>
      <c r="N27" s="282"/>
      <c r="O27" s="260">
        <f t="shared" si="0"/>
        <v>0</v>
      </c>
    </row>
    <row r="28" spans="2:15" x14ac:dyDescent="0.2">
      <c r="B28" s="252"/>
      <c r="C28" s="252"/>
      <c r="D28" s="252"/>
      <c r="E28" s="177"/>
      <c r="F28" s="282"/>
      <c r="G28" s="282"/>
      <c r="H28" s="282"/>
      <c r="I28" s="282"/>
      <c r="J28" s="282"/>
      <c r="K28" s="282"/>
      <c r="L28" s="283">
        <f t="shared" si="1"/>
        <v>0</v>
      </c>
      <c r="M28" s="282"/>
      <c r="N28" s="282"/>
      <c r="O28" s="260">
        <f t="shared" si="0"/>
        <v>0</v>
      </c>
    </row>
    <row r="29" spans="2:15" x14ac:dyDescent="0.2">
      <c r="B29" s="252"/>
      <c r="C29" s="252"/>
      <c r="D29" s="252"/>
      <c r="E29" s="177"/>
      <c r="F29" s="282"/>
      <c r="G29" s="282"/>
      <c r="H29" s="282"/>
      <c r="I29" s="282"/>
      <c r="J29" s="282"/>
      <c r="K29" s="282"/>
      <c r="L29" s="283">
        <f t="shared" si="1"/>
        <v>0</v>
      </c>
      <c r="M29" s="282"/>
      <c r="N29" s="282"/>
      <c r="O29" s="260">
        <f t="shared" si="0"/>
        <v>0</v>
      </c>
    </row>
    <row r="30" spans="2:15" x14ac:dyDescent="0.2">
      <c r="B30" s="252"/>
      <c r="C30" s="252"/>
      <c r="D30" s="252"/>
      <c r="E30" s="177"/>
      <c r="F30" s="282"/>
      <c r="G30" s="282"/>
      <c r="H30" s="282"/>
      <c r="I30" s="282"/>
      <c r="J30" s="282"/>
      <c r="K30" s="282"/>
      <c r="L30" s="283">
        <f t="shared" si="1"/>
        <v>0</v>
      </c>
      <c r="M30" s="282"/>
      <c r="N30" s="282"/>
      <c r="O30" s="260">
        <f t="shared" si="0"/>
        <v>0</v>
      </c>
    </row>
    <row r="31" spans="2:15" x14ac:dyDescent="0.2">
      <c r="B31" s="252"/>
      <c r="C31" s="252"/>
      <c r="D31" s="252"/>
      <c r="E31" s="177"/>
      <c r="F31" s="282"/>
      <c r="G31" s="282"/>
      <c r="H31" s="282"/>
      <c r="I31" s="282"/>
      <c r="J31" s="282"/>
      <c r="K31" s="282"/>
      <c r="L31" s="283">
        <f t="shared" si="1"/>
        <v>0</v>
      </c>
      <c r="M31" s="282"/>
      <c r="N31" s="282"/>
      <c r="O31" s="260">
        <f t="shared" si="0"/>
        <v>0</v>
      </c>
    </row>
    <row r="32" spans="2:15" x14ac:dyDescent="0.2">
      <c r="B32" s="252"/>
      <c r="C32" s="252"/>
      <c r="D32" s="252"/>
      <c r="E32" s="177"/>
      <c r="F32" s="282"/>
      <c r="G32" s="282"/>
      <c r="H32" s="282"/>
      <c r="I32" s="282"/>
      <c r="J32" s="282"/>
      <c r="K32" s="282"/>
      <c r="L32" s="283">
        <f t="shared" si="1"/>
        <v>0</v>
      </c>
      <c r="M32" s="282"/>
      <c r="N32" s="282"/>
      <c r="O32" s="260">
        <f t="shared" si="0"/>
        <v>0</v>
      </c>
    </row>
    <row r="33" spans="2:15" x14ac:dyDescent="0.2">
      <c r="B33" s="252"/>
      <c r="C33" s="252"/>
      <c r="D33" s="252"/>
      <c r="E33" s="177"/>
      <c r="F33" s="282"/>
      <c r="G33" s="282"/>
      <c r="H33" s="282"/>
      <c r="I33" s="282"/>
      <c r="J33" s="282"/>
      <c r="K33" s="282"/>
      <c r="L33" s="283">
        <f t="shared" si="1"/>
        <v>0</v>
      </c>
      <c r="M33" s="282"/>
      <c r="N33" s="282"/>
      <c r="O33" s="260">
        <f t="shared" si="0"/>
        <v>0</v>
      </c>
    </row>
    <row r="34" spans="2:15" x14ac:dyDescent="0.2">
      <c r="B34" s="252"/>
      <c r="C34" s="252"/>
      <c r="D34" s="252"/>
      <c r="E34" s="177"/>
      <c r="F34" s="282"/>
      <c r="G34" s="282"/>
      <c r="H34" s="282"/>
      <c r="I34" s="282"/>
      <c r="J34" s="282"/>
      <c r="K34" s="282"/>
      <c r="L34" s="283">
        <f t="shared" si="1"/>
        <v>0</v>
      </c>
      <c r="M34" s="282"/>
      <c r="N34" s="282"/>
      <c r="O34" s="260">
        <f t="shared" si="0"/>
        <v>0</v>
      </c>
    </row>
    <row r="35" spans="2:15" x14ac:dyDescent="0.2">
      <c r="B35" s="252"/>
      <c r="C35" s="252"/>
      <c r="D35" s="252"/>
      <c r="E35" s="177"/>
      <c r="F35" s="282"/>
      <c r="G35" s="282"/>
      <c r="H35" s="282"/>
      <c r="I35" s="282"/>
      <c r="J35" s="282"/>
      <c r="K35" s="282"/>
      <c r="L35" s="283">
        <f t="shared" si="1"/>
        <v>0</v>
      </c>
      <c r="M35" s="282"/>
      <c r="N35" s="282"/>
      <c r="O35" s="260">
        <f t="shared" si="0"/>
        <v>0</v>
      </c>
    </row>
    <row r="36" spans="2:15" x14ac:dyDescent="0.2">
      <c r="B36" s="252"/>
      <c r="C36" s="252"/>
      <c r="D36" s="252"/>
      <c r="E36" s="177"/>
      <c r="F36" s="282"/>
      <c r="G36" s="282"/>
      <c r="H36" s="282"/>
      <c r="I36" s="282"/>
      <c r="J36" s="282"/>
      <c r="K36" s="282"/>
      <c r="L36" s="283">
        <f t="shared" si="1"/>
        <v>0</v>
      </c>
      <c r="M36" s="282"/>
      <c r="N36" s="282"/>
      <c r="O36" s="260">
        <f t="shared" si="0"/>
        <v>0</v>
      </c>
    </row>
    <row r="37" spans="2:15" x14ac:dyDescent="0.2">
      <c r="B37" s="252"/>
      <c r="C37" s="252"/>
      <c r="D37" s="252"/>
      <c r="E37" s="177"/>
      <c r="F37" s="282"/>
      <c r="G37" s="282"/>
      <c r="H37" s="282"/>
      <c r="I37" s="282"/>
      <c r="J37" s="282"/>
      <c r="K37" s="282"/>
      <c r="L37" s="283">
        <f t="shared" si="1"/>
        <v>0</v>
      </c>
      <c r="M37" s="282"/>
      <c r="N37" s="282"/>
      <c r="O37" s="260">
        <f t="shared" si="0"/>
        <v>0</v>
      </c>
    </row>
    <row r="38" spans="2:15" x14ac:dyDescent="0.2">
      <c r="B38" s="252"/>
      <c r="C38" s="252"/>
      <c r="D38" s="252"/>
      <c r="E38" s="177"/>
      <c r="F38" s="282"/>
      <c r="G38" s="282"/>
      <c r="H38" s="282"/>
      <c r="I38" s="282"/>
      <c r="J38" s="282"/>
      <c r="K38" s="282"/>
      <c r="L38" s="283">
        <f t="shared" si="1"/>
        <v>0</v>
      </c>
      <c r="M38" s="282"/>
      <c r="N38" s="282"/>
      <c r="O38" s="260">
        <f t="shared" si="0"/>
        <v>0</v>
      </c>
    </row>
    <row r="39" spans="2:15" x14ac:dyDescent="0.2">
      <c r="B39" s="252"/>
      <c r="C39" s="252"/>
      <c r="D39" s="252"/>
      <c r="E39" s="177"/>
      <c r="F39" s="282"/>
      <c r="G39" s="282"/>
      <c r="H39" s="282"/>
      <c r="I39" s="282"/>
      <c r="J39" s="282"/>
      <c r="K39" s="282"/>
      <c r="L39" s="283">
        <f t="shared" si="1"/>
        <v>0</v>
      </c>
      <c r="M39" s="282"/>
      <c r="N39" s="282"/>
      <c r="O39" s="260">
        <f t="shared" si="0"/>
        <v>0</v>
      </c>
    </row>
    <row r="40" spans="2:15" x14ac:dyDescent="0.2">
      <c r="B40" s="252"/>
      <c r="C40" s="252"/>
      <c r="D40" s="252"/>
      <c r="E40" s="177"/>
      <c r="F40" s="282"/>
      <c r="G40" s="282"/>
      <c r="H40" s="282"/>
      <c r="I40" s="282"/>
      <c r="J40" s="282"/>
      <c r="K40" s="282"/>
      <c r="L40" s="283">
        <f t="shared" si="1"/>
        <v>0</v>
      </c>
      <c r="M40" s="282"/>
      <c r="N40" s="282"/>
      <c r="O40" s="260">
        <f t="shared" si="0"/>
        <v>0</v>
      </c>
    </row>
    <row r="41" spans="2:15" x14ac:dyDescent="0.2">
      <c r="B41" s="252"/>
      <c r="C41" s="252"/>
      <c r="D41" s="252"/>
      <c r="E41" s="177"/>
      <c r="F41" s="282"/>
      <c r="G41" s="282"/>
      <c r="H41" s="282"/>
      <c r="I41" s="282"/>
      <c r="J41" s="282"/>
      <c r="K41" s="282"/>
      <c r="L41" s="283">
        <f t="shared" si="1"/>
        <v>0</v>
      </c>
      <c r="M41" s="282"/>
      <c r="N41" s="282"/>
      <c r="O41" s="260">
        <f t="shared" si="0"/>
        <v>0</v>
      </c>
    </row>
    <row r="42" spans="2:15" x14ac:dyDescent="0.2">
      <c r="B42" s="252"/>
      <c r="C42" s="252"/>
      <c r="D42" s="252"/>
      <c r="E42" s="177"/>
      <c r="F42" s="282"/>
      <c r="G42" s="282"/>
      <c r="H42" s="282"/>
      <c r="I42" s="282"/>
      <c r="J42" s="282"/>
      <c r="K42" s="282"/>
      <c r="L42" s="283">
        <f t="shared" ref="L42:L52" si="2">SUM(H42:K42)</f>
        <v>0</v>
      </c>
      <c r="M42" s="282"/>
      <c r="N42" s="282"/>
      <c r="O42" s="260">
        <f t="shared" si="0"/>
        <v>0</v>
      </c>
    </row>
    <row r="43" spans="2:15" x14ac:dyDescent="0.2">
      <c r="B43" s="252"/>
      <c r="C43" s="252"/>
      <c r="D43" s="252"/>
      <c r="E43" s="177"/>
      <c r="F43" s="282"/>
      <c r="G43" s="282"/>
      <c r="H43" s="282"/>
      <c r="I43" s="282"/>
      <c r="J43" s="282"/>
      <c r="K43" s="282"/>
      <c r="L43" s="283">
        <f t="shared" si="2"/>
        <v>0</v>
      </c>
      <c r="M43" s="282"/>
      <c r="N43" s="282"/>
      <c r="O43" s="260">
        <f t="shared" si="0"/>
        <v>0</v>
      </c>
    </row>
    <row r="44" spans="2:15" x14ac:dyDescent="0.2">
      <c r="B44" s="252"/>
      <c r="C44" s="252"/>
      <c r="D44" s="252"/>
      <c r="E44" s="177"/>
      <c r="F44" s="282"/>
      <c r="G44" s="282"/>
      <c r="H44" s="282"/>
      <c r="I44" s="282"/>
      <c r="J44" s="282"/>
      <c r="K44" s="282"/>
      <c r="L44" s="283">
        <f t="shared" si="2"/>
        <v>0</v>
      </c>
      <c r="M44" s="282"/>
      <c r="N44" s="282"/>
      <c r="O44" s="260">
        <f t="shared" si="0"/>
        <v>0</v>
      </c>
    </row>
    <row r="45" spans="2:15" x14ac:dyDescent="0.2">
      <c r="B45" s="252"/>
      <c r="C45" s="252"/>
      <c r="D45" s="252"/>
      <c r="E45" s="177"/>
      <c r="F45" s="282"/>
      <c r="G45" s="282"/>
      <c r="H45" s="282"/>
      <c r="I45" s="282"/>
      <c r="J45" s="282"/>
      <c r="K45" s="282"/>
      <c r="L45" s="283">
        <f t="shared" si="2"/>
        <v>0</v>
      </c>
      <c r="M45" s="282"/>
      <c r="N45" s="282"/>
      <c r="O45" s="260">
        <f t="shared" si="0"/>
        <v>0</v>
      </c>
    </row>
    <row r="46" spans="2:15" x14ac:dyDescent="0.2">
      <c r="B46" s="252"/>
      <c r="C46" s="252"/>
      <c r="D46" s="252"/>
      <c r="E46" s="177"/>
      <c r="F46" s="282"/>
      <c r="G46" s="282"/>
      <c r="H46" s="282"/>
      <c r="I46" s="282"/>
      <c r="J46" s="282"/>
      <c r="K46" s="282"/>
      <c r="L46" s="283">
        <f t="shared" si="2"/>
        <v>0</v>
      </c>
      <c r="M46" s="282"/>
      <c r="N46" s="282"/>
      <c r="O46" s="260">
        <f t="shared" si="0"/>
        <v>0</v>
      </c>
    </row>
    <row r="47" spans="2:15" x14ac:dyDescent="0.2">
      <c r="B47" s="252"/>
      <c r="C47" s="252"/>
      <c r="D47" s="252"/>
      <c r="E47" s="177"/>
      <c r="F47" s="282"/>
      <c r="G47" s="282"/>
      <c r="H47" s="282"/>
      <c r="I47" s="282"/>
      <c r="J47" s="282"/>
      <c r="K47" s="282"/>
      <c r="L47" s="283">
        <f t="shared" si="2"/>
        <v>0</v>
      </c>
      <c r="M47" s="282"/>
      <c r="N47" s="282"/>
      <c r="O47" s="260">
        <f t="shared" si="0"/>
        <v>0</v>
      </c>
    </row>
    <row r="48" spans="2:15" x14ac:dyDescent="0.2">
      <c r="B48" s="252"/>
      <c r="C48" s="252"/>
      <c r="D48" s="252"/>
      <c r="E48" s="177"/>
      <c r="F48" s="282"/>
      <c r="G48" s="282"/>
      <c r="H48" s="282"/>
      <c r="I48" s="282"/>
      <c r="J48" s="282"/>
      <c r="K48" s="282"/>
      <c r="L48" s="283">
        <f t="shared" si="2"/>
        <v>0</v>
      </c>
      <c r="M48" s="282"/>
      <c r="N48" s="282"/>
      <c r="O48" s="260">
        <f t="shared" si="0"/>
        <v>0</v>
      </c>
    </row>
    <row r="49" spans="2:15" x14ac:dyDescent="0.2">
      <c r="B49" s="252"/>
      <c r="C49" s="252"/>
      <c r="D49" s="252"/>
      <c r="E49" s="177"/>
      <c r="F49" s="282"/>
      <c r="G49" s="282"/>
      <c r="H49" s="282"/>
      <c r="I49" s="282"/>
      <c r="J49" s="282"/>
      <c r="K49" s="282"/>
      <c r="L49" s="283">
        <f t="shared" si="2"/>
        <v>0</v>
      </c>
      <c r="M49" s="282"/>
      <c r="N49" s="282"/>
      <c r="O49" s="260">
        <f t="shared" si="0"/>
        <v>0</v>
      </c>
    </row>
    <row r="50" spans="2:15" x14ac:dyDescent="0.2">
      <c r="B50" s="252"/>
      <c r="C50" s="252"/>
      <c r="D50" s="252"/>
      <c r="E50" s="177"/>
      <c r="F50" s="282"/>
      <c r="G50" s="282"/>
      <c r="H50" s="282"/>
      <c r="I50" s="282"/>
      <c r="J50" s="282"/>
      <c r="K50" s="282"/>
      <c r="L50" s="283">
        <f t="shared" si="2"/>
        <v>0</v>
      </c>
      <c r="M50" s="282"/>
      <c r="N50" s="282"/>
      <c r="O50" s="260">
        <f t="shared" si="0"/>
        <v>0</v>
      </c>
    </row>
    <row r="51" spans="2:15" x14ac:dyDescent="0.2">
      <c r="B51" s="252"/>
      <c r="C51" s="252"/>
      <c r="D51" s="252"/>
      <c r="E51" s="177"/>
      <c r="F51" s="282"/>
      <c r="G51" s="282"/>
      <c r="H51" s="282"/>
      <c r="I51" s="282"/>
      <c r="J51" s="282"/>
      <c r="K51" s="282"/>
      <c r="L51" s="283">
        <f t="shared" si="2"/>
        <v>0</v>
      </c>
      <c r="M51" s="282"/>
      <c r="N51" s="282"/>
      <c r="O51" s="260">
        <f t="shared" si="0"/>
        <v>0</v>
      </c>
    </row>
    <row r="52" spans="2:15" x14ac:dyDescent="0.2">
      <c r="B52" s="252"/>
      <c r="C52" s="252"/>
      <c r="D52" s="252"/>
      <c r="E52" s="177"/>
      <c r="F52" s="282"/>
      <c r="G52" s="282"/>
      <c r="H52" s="282"/>
      <c r="I52" s="282"/>
      <c r="J52" s="282"/>
      <c r="K52" s="282"/>
      <c r="L52" s="283">
        <f t="shared" si="2"/>
        <v>0</v>
      </c>
      <c r="M52" s="282"/>
      <c r="N52" s="282"/>
      <c r="O52" s="260">
        <f t="shared" si="0"/>
        <v>0</v>
      </c>
    </row>
    <row r="53" spans="2:15" x14ac:dyDescent="0.2">
      <c r="B53" s="41"/>
      <c r="C53" s="40"/>
      <c r="D53" s="40" t="s">
        <v>78</v>
      </c>
      <c r="E53" s="43"/>
      <c r="F53" s="284"/>
      <c r="G53" s="262">
        <f>SUM(G9:G52)</f>
        <v>0</v>
      </c>
      <c r="H53" s="262">
        <f t="shared" ref="H53:O53" si="3">SUM(H9:H52)</f>
        <v>17947.268612</v>
      </c>
      <c r="I53" s="262">
        <f>SUM(I9:I52)</f>
        <v>257755793.03599179</v>
      </c>
      <c r="J53" s="262">
        <f t="shared" si="3"/>
        <v>0</v>
      </c>
      <c r="K53" s="262">
        <f t="shared" si="3"/>
        <v>-3630987.3160951929</v>
      </c>
      <c r="L53" s="262">
        <f t="shared" si="3"/>
        <v>254142752.98850858</v>
      </c>
      <c r="M53" s="262">
        <f t="shared" si="3"/>
        <v>-67345512.54870069</v>
      </c>
      <c r="N53" s="262">
        <f t="shared" si="3"/>
        <v>-6869551.3820114369</v>
      </c>
      <c r="O53" s="262">
        <f t="shared" si="3"/>
        <v>179927689.05779648</v>
      </c>
    </row>
    <row r="55" spans="2:15" x14ac:dyDescent="0.2">
      <c r="O55" s="414"/>
    </row>
    <row r="56" spans="2:15" ht="15.75" x14ac:dyDescent="0.25">
      <c r="B56" s="322" t="s">
        <v>310</v>
      </c>
    </row>
    <row r="58" spans="2:15" ht="46.5" customHeight="1" x14ac:dyDescent="0.2">
      <c r="B58" s="124" t="s">
        <v>222</v>
      </c>
      <c r="C58" s="124" t="s">
        <v>19</v>
      </c>
      <c r="D58" s="125" t="s">
        <v>0</v>
      </c>
      <c r="E58" s="124" t="s">
        <v>71</v>
      </c>
      <c r="F58" s="124" t="s">
        <v>72</v>
      </c>
      <c r="G58" s="125" t="s">
        <v>496</v>
      </c>
      <c r="H58" s="124" t="s">
        <v>74</v>
      </c>
      <c r="I58" s="125" t="s">
        <v>486</v>
      </c>
      <c r="J58" s="205" t="s">
        <v>308</v>
      </c>
      <c r="K58" s="124" t="s">
        <v>75</v>
      </c>
      <c r="L58" s="205" t="s">
        <v>309</v>
      </c>
      <c r="M58" s="124" t="s">
        <v>497</v>
      </c>
      <c r="N58" s="124" t="s">
        <v>76</v>
      </c>
    </row>
    <row r="59" spans="2:15" x14ac:dyDescent="0.2">
      <c r="B59" s="126"/>
      <c r="C59" s="126"/>
      <c r="D59" s="204"/>
      <c r="E59" s="126"/>
      <c r="F59" s="130" t="s">
        <v>77</v>
      </c>
      <c r="G59" s="130" t="s">
        <v>182</v>
      </c>
      <c r="H59" s="130" t="s">
        <v>182</v>
      </c>
      <c r="I59" s="130" t="s">
        <v>182</v>
      </c>
      <c r="J59" s="130" t="s">
        <v>182</v>
      </c>
      <c r="K59" s="130" t="s">
        <v>182</v>
      </c>
      <c r="L59" s="130" t="s">
        <v>182</v>
      </c>
      <c r="M59" s="130" t="s">
        <v>182</v>
      </c>
      <c r="N59" s="130" t="s">
        <v>182</v>
      </c>
    </row>
    <row r="60" spans="2:15" x14ac:dyDescent="0.2">
      <c r="B60" s="346" t="s">
        <v>572</v>
      </c>
      <c r="C60" s="253" t="s">
        <v>573</v>
      </c>
      <c r="D60" s="253" t="s">
        <v>432</v>
      </c>
      <c r="E60" s="177" t="s">
        <v>606</v>
      </c>
      <c r="F60" s="251">
        <f>'3.1 Asset useful life'!$E$27</f>
        <v>5</v>
      </c>
      <c r="G60" s="282">
        <v>0</v>
      </c>
      <c r="H60" s="282">
        <v>0</v>
      </c>
      <c r="I60" s="282">
        <v>0</v>
      </c>
      <c r="J60" s="282">
        <v>0</v>
      </c>
      <c r="K60" s="283">
        <f t="shared" ref="K60:K66" si="4">SUM(G60:J60)</f>
        <v>0</v>
      </c>
      <c r="L60" s="282">
        <v>0</v>
      </c>
      <c r="M60" s="282">
        <f t="shared" ref="M60:M76" si="5">IF(SUM(K60:L60)&gt;0,-K60/F60,0)</f>
        <v>0</v>
      </c>
      <c r="N60" s="260">
        <f t="shared" ref="N60:N83" si="6">SUM(K60:M60)</f>
        <v>0</v>
      </c>
    </row>
    <row r="61" spans="2:15" x14ac:dyDescent="0.2">
      <c r="B61" s="346" t="s">
        <v>572</v>
      </c>
      <c r="C61" s="253" t="s">
        <v>573</v>
      </c>
      <c r="D61" s="253" t="s">
        <v>432</v>
      </c>
      <c r="E61" s="177" t="s">
        <v>607</v>
      </c>
      <c r="F61" s="251">
        <f>'3.1 Asset useful life'!$E$27</f>
        <v>5</v>
      </c>
      <c r="G61" s="282">
        <v>0</v>
      </c>
      <c r="H61" s="282">
        <v>0</v>
      </c>
      <c r="I61" s="282">
        <v>0</v>
      </c>
      <c r="J61" s="282">
        <v>0</v>
      </c>
      <c r="K61" s="283">
        <f t="shared" si="4"/>
        <v>0</v>
      </c>
      <c r="L61" s="282">
        <v>0</v>
      </c>
      <c r="M61" s="282">
        <f t="shared" si="5"/>
        <v>0</v>
      </c>
      <c r="N61" s="260">
        <f>SUM(K61:M61)</f>
        <v>0</v>
      </c>
    </row>
    <row r="62" spans="2:15" x14ac:dyDescent="0.2">
      <c r="B62" s="346" t="s">
        <v>572</v>
      </c>
      <c r="C62" s="253" t="s">
        <v>573</v>
      </c>
      <c r="D62" s="253" t="s">
        <v>432</v>
      </c>
      <c r="E62" s="177" t="s">
        <v>608</v>
      </c>
      <c r="F62" s="251">
        <f>'3.1 Asset useful life'!$E$27</f>
        <v>5</v>
      </c>
      <c r="G62" s="282">
        <v>70241.713652364197</v>
      </c>
      <c r="H62" s="282">
        <v>0</v>
      </c>
      <c r="I62" s="282">
        <v>0</v>
      </c>
      <c r="J62" s="282">
        <v>0</v>
      </c>
      <c r="K62" s="283">
        <f t="shared" si="4"/>
        <v>70241.713652364197</v>
      </c>
      <c r="L62" s="282">
        <v>-70241.713652364197</v>
      </c>
      <c r="M62" s="282">
        <f t="shared" si="5"/>
        <v>0</v>
      </c>
      <c r="N62" s="260">
        <f>SUM(K62:M62)</f>
        <v>0</v>
      </c>
    </row>
    <row r="63" spans="2:15" x14ac:dyDescent="0.2">
      <c r="B63" s="346" t="s">
        <v>572</v>
      </c>
      <c r="C63" s="253" t="s">
        <v>573</v>
      </c>
      <c r="D63" s="253" t="s">
        <v>432</v>
      </c>
      <c r="E63" s="177" t="s">
        <v>601</v>
      </c>
      <c r="F63" s="251">
        <f>'3.1 Asset useful life'!$E$27</f>
        <v>5</v>
      </c>
      <c r="G63" s="282">
        <v>225101.38893514144</v>
      </c>
      <c r="H63" s="282">
        <v>0</v>
      </c>
      <c r="I63" s="282">
        <v>0</v>
      </c>
      <c r="J63" s="282">
        <v>-6956.9636470306732</v>
      </c>
      <c r="K63" s="283">
        <f t="shared" si="4"/>
        <v>218144.42528811077</v>
      </c>
      <c r="L63" s="282">
        <v>-218144.42528811077</v>
      </c>
      <c r="M63" s="282">
        <f t="shared" si="5"/>
        <v>0</v>
      </c>
      <c r="N63" s="260">
        <f>SUM(K63:M63)</f>
        <v>0</v>
      </c>
    </row>
    <row r="64" spans="2:15" x14ac:dyDescent="0.2">
      <c r="B64" s="346" t="s">
        <v>572</v>
      </c>
      <c r="C64" s="253" t="s">
        <v>573</v>
      </c>
      <c r="D64" s="253" t="s">
        <v>432</v>
      </c>
      <c r="E64" s="177" t="s">
        <v>602</v>
      </c>
      <c r="F64" s="251">
        <f>'3.1 Asset useful life'!$E$27</f>
        <v>5</v>
      </c>
      <c r="G64" s="282">
        <v>175967.4508138668</v>
      </c>
      <c r="H64" s="282">
        <v>0</v>
      </c>
      <c r="I64" s="282">
        <v>0</v>
      </c>
      <c r="J64" s="282">
        <v>-35842.545148765013</v>
      </c>
      <c r="K64" s="283">
        <f t="shared" si="4"/>
        <v>140124.90566510177</v>
      </c>
      <c r="L64" s="282">
        <v>-140124.90566510177</v>
      </c>
      <c r="M64" s="282">
        <f t="shared" si="5"/>
        <v>0</v>
      </c>
      <c r="N64" s="260">
        <f>SUM(K64:M64)</f>
        <v>0</v>
      </c>
    </row>
    <row r="65" spans="2:14" x14ac:dyDescent="0.2">
      <c r="B65" s="346" t="s">
        <v>572</v>
      </c>
      <c r="C65" s="253" t="s">
        <v>573</v>
      </c>
      <c r="D65" s="253" t="s">
        <v>432</v>
      </c>
      <c r="E65" s="177" t="s">
        <v>603</v>
      </c>
      <c r="F65" s="251">
        <f>'3.1 Asset useful life'!$E$27</f>
        <v>5</v>
      </c>
      <c r="G65" s="282">
        <v>225558.25859336727</v>
      </c>
      <c r="H65" s="282">
        <v>0</v>
      </c>
      <c r="I65" s="282">
        <v>0</v>
      </c>
      <c r="J65" s="282">
        <v>-25813.106366998611</v>
      </c>
      <c r="K65" s="283">
        <f t="shared" si="4"/>
        <v>199745.15222636866</v>
      </c>
      <c r="L65" s="282">
        <v>-199745.15222636866</v>
      </c>
      <c r="M65" s="282">
        <f t="shared" si="5"/>
        <v>0</v>
      </c>
      <c r="N65" s="260">
        <f>SUM(K65:M65)</f>
        <v>0</v>
      </c>
    </row>
    <row r="66" spans="2:14" x14ac:dyDescent="0.2">
      <c r="B66" s="346" t="s">
        <v>572</v>
      </c>
      <c r="C66" s="253" t="s">
        <v>573</v>
      </c>
      <c r="D66" s="253" t="s">
        <v>432</v>
      </c>
      <c r="E66" s="177" t="s">
        <v>604</v>
      </c>
      <c r="F66" s="251">
        <f>'3.1 Asset useful life'!$E$27</f>
        <v>5</v>
      </c>
      <c r="G66" s="282">
        <v>854536.17511147982</v>
      </c>
      <c r="H66" s="282">
        <v>0</v>
      </c>
      <c r="I66" s="282">
        <v>0</v>
      </c>
      <c r="J66" s="282">
        <v>-9062.1163423905418</v>
      </c>
      <c r="K66" s="283">
        <f t="shared" si="4"/>
        <v>845474.05876908929</v>
      </c>
      <c r="L66" s="282">
        <v>-845474.05876908929</v>
      </c>
      <c r="M66" s="282">
        <f t="shared" si="5"/>
        <v>0</v>
      </c>
      <c r="N66" s="260">
        <f t="shared" si="6"/>
        <v>0</v>
      </c>
    </row>
    <row r="67" spans="2:14" x14ac:dyDescent="0.2">
      <c r="B67" s="346" t="s">
        <v>572</v>
      </c>
      <c r="C67" s="253" t="s">
        <v>573</v>
      </c>
      <c r="D67" s="253" t="s">
        <v>432</v>
      </c>
      <c r="E67" s="177" t="s">
        <v>605</v>
      </c>
      <c r="F67" s="251">
        <f>'3.1 Asset useful life'!$E$27</f>
        <v>5</v>
      </c>
      <c r="G67" s="282">
        <v>412541.31537429325</v>
      </c>
      <c r="H67" s="282">
        <v>0</v>
      </c>
      <c r="I67" s="282">
        <v>0</v>
      </c>
      <c r="J67" s="282">
        <v>-95497.560566576984</v>
      </c>
      <c r="K67" s="283">
        <f t="shared" ref="K67:K84" si="7">SUM(G67:J67)</f>
        <v>317043.75480771624</v>
      </c>
      <c r="L67" s="282">
        <v>-317043.75480771624</v>
      </c>
      <c r="M67" s="282">
        <f t="shared" si="5"/>
        <v>0</v>
      </c>
      <c r="N67" s="260">
        <f t="shared" si="6"/>
        <v>0</v>
      </c>
    </row>
    <row r="68" spans="2:14" x14ac:dyDescent="0.2">
      <c r="B68" s="346" t="s">
        <v>572</v>
      </c>
      <c r="C68" s="253" t="s">
        <v>573</v>
      </c>
      <c r="D68" s="253" t="s">
        <v>432</v>
      </c>
      <c r="E68" s="177" t="s">
        <v>574</v>
      </c>
      <c r="F68" s="251">
        <f>'3.1 Asset useful life'!$E$27</f>
        <v>5</v>
      </c>
      <c r="G68" s="282">
        <v>251892.63693048587</v>
      </c>
      <c r="H68" s="282">
        <v>0</v>
      </c>
      <c r="I68" s="282">
        <v>0</v>
      </c>
      <c r="J68" s="282">
        <v>-25651.293975129174</v>
      </c>
      <c r="K68" s="283">
        <f t="shared" si="7"/>
        <v>226241.3429553567</v>
      </c>
      <c r="L68" s="282">
        <v>-226241.3429553567</v>
      </c>
      <c r="M68" s="282">
        <f t="shared" si="5"/>
        <v>0</v>
      </c>
      <c r="N68" s="260">
        <f t="shared" si="6"/>
        <v>0</v>
      </c>
    </row>
    <row r="69" spans="2:14" x14ac:dyDescent="0.2">
      <c r="B69" s="346" t="s">
        <v>572</v>
      </c>
      <c r="C69" s="253" t="s">
        <v>573</v>
      </c>
      <c r="D69" s="253" t="s">
        <v>432</v>
      </c>
      <c r="E69" s="177" t="s">
        <v>575</v>
      </c>
      <c r="F69" s="251">
        <f>'3.1 Asset useful life'!$E$27</f>
        <v>5</v>
      </c>
      <c r="G69" s="282">
        <v>236603.55049353163</v>
      </c>
      <c r="H69" s="282">
        <v>0</v>
      </c>
      <c r="I69" s="282">
        <v>0</v>
      </c>
      <c r="J69" s="282">
        <v>-67258.884465324561</v>
      </c>
      <c r="K69" s="283">
        <f t="shared" si="7"/>
        <v>169344.66602820705</v>
      </c>
      <c r="L69" s="282">
        <v>-169344.66602820705</v>
      </c>
      <c r="M69" s="282">
        <f t="shared" si="5"/>
        <v>0</v>
      </c>
      <c r="N69" s="260">
        <f t="shared" si="6"/>
        <v>0</v>
      </c>
    </row>
    <row r="70" spans="2:14" x14ac:dyDescent="0.2">
      <c r="B70" s="346" t="s">
        <v>572</v>
      </c>
      <c r="C70" s="253" t="s">
        <v>573</v>
      </c>
      <c r="D70" s="253" t="s">
        <v>432</v>
      </c>
      <c r="E70" s="177" t="s">
        <v>576</v>
      </c>
      <c r="F70" s="251">
        <f>'3.1 Asset useful life'!$E$27</f>
        <v>5</v>
      </c>
      <c r="G70" s="282">
        <v>1192969.4992899706</v>
      </c>
      <c r="H70" s="282">
        <v>0</v>
      </c>
      <c r="I70" s="282">
        <v>0</v>
      </c>
      <c r="J70" s="282">
        <v>-101053.95328772221</v>
      </c>
      <c r="K70" s="283">
        <f t="shared" si="7"/>
        <v>1091915.5460022483</v>
      </c>
      <c r="L70" s="282">
        <v>-1091915.5460022483</v>
      </c>
      <c r="M70" s="282">
        <f t="shared" si="5"/>
        <v>0</v>
      </c>
      <c r="N70" s="260">
        <f t="shared" si="6"/>
        <v>0</v>
      </c>
    </row>
    <row r="71" spans="2:14" x14ac:dyDescent="0.2">
      <c r="B71" s="346" t="s">
        <v>572</v>
      </c>
      <c r="C71" s="253" t="s">
        <v>573</v>
      </c>
      <c r="D71" s="253" t="s">
        <v>432</v>
      </c>
      <c r="E71" s="177" t="s">
        <v>577</v>
      </c>
      <c r="F71" s="251">
        <f>'3.1 Asset useful life'!$E$27</f>
        <v>5</v>
      </c>
      <c r="G71" s="282">
        <v>1742584.4251435183</v>
      </c>
      <c r="H71" s="282">
        <v>0</v>
      </c>
      <c r="I71" s="282">
        <v>0</v>
      </c>
      <c r="J71" s="282">
        <v>-107708.28137006986</v>
      </c>
      <c r="K71" s="283">
        <f t="shared" si="7"/>
        <v>1634876.1437734484</v>
      </c>
      <c r="L71" s="282">
        <v>-1634876.1437734484</v>
      </c>
      <c r="M71" s="282">
        <f t="shared" si="5"/>
        <v>0</v>
      </c>
      <c r="N71" s="260">
        <f t="shared" si="6"/>
        <v>0</v>
      </c>
    </row>
    <row r="72" spans="2:14" x14ac:dyDescent="0.2">
      <c r="B72" s="346" t="s">
        <v>572</v>
      </c>
      <c r="C72" s="253" t="s">
        <v>573</v>
      </c>
      <c r="D72" s="253" t="s">
        <v>432</v>
      </c>
      <c r="E72" s="177" t="s">
        <v>578</v>
      </c>
      <c r="F72" s="251">
        <f>'3.1 Asset useful life'!$E$27</f>
        <v>5</v>
      </c>
      <c r="G72" s="282">
        <v>761145.15088712401</v>
      </c>
      <c r="H72" s="282">
        <v>0</v>
      </c>
      <c r="I72" s="282">
        <v>0</v>
      </c>
      <c r="J72" s="282">
        <v>-86432.169943565706</v>
      </c>
      <c r="K72" s="283">
        <f t="shared" si="7"/>
        <v>674712.98094355827</v>
      </c>
      <c r="L72" s="282">
        <v>-674712.98094355827</v>
      </c>
      <c r="M72" s="282">
        <f t="shared" si="5"/>
        <v>0</v>
      </c>
      <c r="N72" s="260">
        <f t="shared" si="6"/>
        <v>0</v>
      </c>
    </row>
    <row r="73" spans="2:14" x14ac:dyDescent="0.2">
      <c r="B73" s="346" t="s">
        <v>572</v>
      </c>
      <c r="C73" s="253" t="s">
        <v>573</v>
      </c>
      <c r="D73" s="253" t="s">
        <v>432</v>
      </c>
      <c r="E73" s="177" t="s">
        <v>579</v>
      </c>
      <c r="F73" s="251">
        <f>'3.1 Asset useful life'!$E$27</f>
        <v>5</v>
      </c>
      <c r="G73" s="282">
        <v>1213275.9257363032</v>
      </c>
      <c r="H73" s="282">
        <v>0</v>
      </c>
      <c r="I73" s="282">
        <v>0</v>
      </c>
      <c r="J73" s="282">
        <v>-102714.07721480704</v>
      </c>
      <c r="K73" s="283">
        <f t="shared" ref="K73:K80" si="8">SUM(G73:J73)</f>
        <v>1110561.8485214962</v>
      </c>
      <c r="L73" s="282">
        <v>-1110561.8485214962</v>
      </c>
      <c r="M73" s="282">
        <f t="shared" si="5"/>
        <v>0</v>
      </c>
      <c r="N73" s="260">
        <f t="shared" si="6"/>
        <v>0</v>
      </c>
    </row>
    <row r="74" spans="2:14" x14ac:dyDescent="0.2">
      <c r="B74" s="346" t="s">
        <v>572</v>
      </c>
      <c r="C74" s="253" t="s">
        <v>573</v>
      </c>
      <c r="D74" s="253" t="s">
        <v>432</v>
      </c>
      <c r="E74" s="177" t="s">
        <v>580</v>
      </c>
      <c r="F74" s="251">
        <f>'3.1 Asset useful life'!$E$27</f>
        <v>5</v>
      </c>
      <c r="G74" s="282">
        <v>1758497.909211182</v>
      </c>
      <c r="H74" s="282">
        <v>0</v>
      </c>
      <c r="I74" s="282">
        <v>0</v>
      </c>
      <c r="J74" s="282">
        <v>-32830.295247427879</v>
      </c>
      <c r="K74" s="283">
        <f t="shared" si="8"/>
        <v>1725667.6139637541</v>
      </c>
      <c r="L74" s="282">
        <v>-1380534.0911710034</v>
      </c>
      <c r="M74" s="282">
        <f t="shared" si="5"/>
        <v>-345133.52279275085</v>
      </c>
      <c r="N74" s="260">
        <f t="shared" ref="N74:N80" si="9">SUM(K74:M74)</f>
        <v>0</v>
      </c>
    </row>
    <row r="75" spans="2:14" x14ac:dyDescent="0.2">
      <c r="B75" s="346" t="s">
        <v>572</v>
      </c>
      <c r="C75" s="253" t="s">
        <v>573</v>
      </c>
      <c r="D75" s="253" t="s">
        <v>432</v>
      </c>
      <c r="E75" s="177" t="s">
        <v>581</v>
      </c>
      <c r="F75" s="251">
        <f>'3.1 Asset useful life'!$E$27</f>
        <v>5</v>
      </c>
      <c r="G75" s="282">
        <v>1898795.5828038719</v>
      </c>
      <c r="H75" s="282">
        <v>0</v>
      </c>
      <c r="I75" s="282">
        <v>0</v>
      </c>
      <c r="J75" s="282">
        <v>-160749.11895156186</v>
      </c>
      <c r="K75" s="283">
        <f t="shared" si="8"/>
        <v>1738046.4638523101</v>
      </c>
      <c r="L75" s="282">
        <v>-1042827.8783113857</v>
      </c>
      <c r="M75" s="282">
        <f t="shared" si="5"/>
        <v>-347609.29277046199</v>
      </c>
      <c r="N75" s="260">
        <f t="shared" si="9"/>
        <v>347609.29277046234</v>
      </c>
    </row>
    <row r="76" spans="2:14" x14ac:dyDescent="0.2">
      <c r="B76" s="346" t="s">
        <v>572</v>
      </c>
      <c r="C76" s="253" t="s">
        <v>573</v>
      </c>
      <c r="D76" s="253" t="s">
        <v>432</v>
      </c>
      <c r="E76" s="177" t="s">
        <v>582</v>
      </c>
      <c r="F76" s="251">
        <f>'3.1 Asset useful life'!$E$27</f>
        <v>5</v>
      </c>
      <c r="G76" s="282">
        <v>1133726.1103683568</v>
      </c>
      <c r="H76" s="282">
        <v>0</v>
      </c>
      <c r="I76" s="282">
        <v>0</v>
      </c>
      <c r="J76" s="282">
        <v>-70989.719552491166</v>
      </c>
      <c r="K76" s="283">
        <f t="shared" si="8"/>
        <v>1062736.3908158657</v>
      </c>
      <c r="L76" s="282">
        <v>-425094.5563263463</v>
      </c>
      <c r="M76" s="282">
        <f t="shared" si="5"/>
        <v>-212547.27816317315</v>
      </c>
      <c r="N76" s="260">
        <f t="shared" si="9"/>
        <v>425094.55632634636</v>
      </c>
    </row>
    <row r="77" spans="2:14" x14ac:dyDescent="0.2">
      <c r="B77" s="346" t="s">
        <v>572</v>
      </c>
      <c r="C77" s="253" t="s">
        <v>573</v>
      </c>
      <c r="D77" s="253" t="s">
        <v>432</v>
      </c>
      <c r="E77" s="177" t="s">
        <v>695</v>
      </c>
      <c r="F77" s="251">
        <f>'3.1 Asset useful life'!$E$27</f>
        <v>5</v>
      </c>
      <c r="G77" s="282">
        <v>5588299.4431646364</v>
      </c>
      <c r="H77" s="282">
        <v>0</v>
      </c>
      <c r="I77" s="282">
        <v>0</v>
      </c>
      <c r="J77" s="282">
        <v>-1038198.6210991576</v>
      </c>
      <c r="K77" s="283">
        <f>SUM(G77:J77)</f>
        <v>4550100.8220654791</v>
      </c>
      <c r="L77" s="282">
        <v>-910020.1644130958</v>
      </c>
      <c r="M77" s="282">
        <f>IF(SUM(K77:L77)&gt;0,-K77/F77,0)</f>
        <v>-910020.1644130958</v>
      </c>
      <c r="N77" s="260">
        <f t="shared" si="9"/>
        <v>2730060.4932392873</v>
      </c>
    </row>
    <row r="78" spans="2:14" x14ac:dyDescent="0.2">
      <c r="B78" s="346" t="s">
        <v>572</v>
      </c>
      <c r="C78" s="253" t="s">
        <v>573</v>
      </c>
      <c r="D78" s="253" t="s">
        <v>432</v>
      </c>
      <c r="E78" s="177" t="s">
        <v>710</v>
      </c>
      <c r="F78" s="251">
        <f>'3.1 Asset useful life'!$E$27</f>
        <v>5</v>
      </c>
      <c r="G78" s="282">
        <v>3621583.895048195</v>
      </c>
      <c r="H78" s="282">
        <v>0</v>
      </c>
      <c r="I78" s="282">
        <v>0</v>
      </c>
      <c r="J78" s="282">
        <v>-3378.0055225881747</v>
      </c>
      <c r="K78" s="283">
        <f>SUM(G78:J78)</f>
        <v>3618205.8895256068</v>
      </c>
      <c r="L78" s="282">
        <v>0</v>
      </c>
      <c r="M78" s="282">
        <f>IF(SUM(K78:L78)&gt;0,-K78/F78,0)</f>
        <v>-723641.17790512135</v>
      </c>
      <c r="N78" s="260">
        <f t="shared" si="9"/>
        <v>2894564.7116204854</v>
      </c>
    </row>
    <row r="79" spans="2:14" x14ac:dyDescent="0.2">
      <c r="B79" s="346" t="s">
        <v>572</v>
      </c>
      <c r="C79" s="253" t="s">
        <v>573</v>
      </c>
      <c r="D79" s="253" t="s">
        <v>432</v>
      </c>
      <c r="E79" s="177" t="s">
        <v>719</v>
      </c>
      <c r="F79" s="251">
        <f>'3.1 Asset useful life'!$E$27</f>
        <v>5</v>
      </c>
      <c r="G79" s="282">
        <v>1013745.3288023293</v>
      </c>
      <c r="H79" s="282">
        <v>0</v>
      </c>
      <c r="I79" s="282">
        <v>0</v>
      </c>
      <c r="J79" s="282">
        <v>-168302.84150755598</v>
      </c>
      <c r="K79" s="283">
        <f>SUM(G79:J79)</f>
        <v>845442.48729477334</v>
      </c>
      <c r="L79" s="282">
        <v>0</v>
      </c>
      <c r="M79" s="282">
        <f>IF(SUM(K79:L79)&gt;0,-K79/F79,0)*0</f>
        <v>0</v>
      </c>
      <c r="N79" s="260">
        <f t="shared" si="9"/>
        <v>845442.48729477334</v>
      </c>
    </row>
    <row r="80" spans="2:14" x14ac:dyDescent="0.2">
      <c r="B80" s="346" t="s">
        <v>572</v>
      </c>
      <c r="C80" s="253" t="s">
        <v>313</v>
      </c>
      <c r="D80" s="253" t="s">
        <v>313</v>
      </c>
      <c r="E80" s="177" t="s">
        <v>682</v>
      </c>
      <c r="F80" s="251" t="str">
        <f>'3.1 Asset useful life'!$E$33</f>
        <v>Various</v>
      </c>
      <c r="G80" s="282">
        <v>1036953.4324856556</v>
      </c>
      <c r="H80" s="282">
        <v>398010.69449836912</v>
      </c>
      <c r="I80" s="282">
        <v>0</v>
      </c>
      <c r="J80" s="282">
        <v>-1139.8432609846755</v>
      </c>
      <c r="K80" s="283">
        <f t="shared" si="8"/>
        <v>1433824.2837230403</v>
      </c>
      <c r="L80" s="282">
        <v>-327731.26175128919</v>
      </c>
      <c r="M80" s="282">
        <v>0</v>
      </c>
      <c r="N80" s="260">
        <f t="shared" si="9"/>
        <v>1106093.021971751</v>
      </c>
    </row>
    <row r="81" spans="2:14" x14ac:dyDescent="0.2">
      <c r="B81" s="346" t="s">
        <v>572</v>
      </c>
      <c r="C81" s="253" t="s">
        <v>313</v>
      </c>
      <c r="D81" s="253" t="s">
        <v>313</v>
      </c>
      <c r="E81" s="177" t="s">
        <v>582</v>
      </c>
      <c r="F81" s="251" t="str">
        <f>'3.1 Asset useful life'!$E$33</f>
        <v>Various</v>
      </c>
      <c r="G81" s="282">
        <v>0</v>
      </c>
      <c r="H81" s="282">
        <v>358162.03219471307</v>
      </c>
      <c r="I81" s="282">
        <v>0</v>
      </c>
      <c r="J81" s="282">
        <v>-52332.696463743916</v>
      </c>
      <c r="K81" s="283">
        <f t="shared" si="7"/>
        <v>305829.33573096915</v>
      </c>
      <c r="L81" s="282">
        <v>-382620.50444450323</v>
      </c>
      <c r="M81" s="282">
        <v>0</v>
      </c>
      <c r="N81" s="260">
        <f t="shared" si="6"/>
        <v>-76791.168713534076</v>
      </c>
    </row>
    <row r="82" spans="2:14" x14ac:dyDescent="0.2">
      <c r="B82" s="346" t="s">
        <v>572</v>
      </c>
      <c r="C82" s="253" t="s">
        <v>313</v>
      </c>
      <c r="D82" s="253" t="s">
        <v>313</v>
      </c>
      <c r="E82" s="177" t="s">
        <v>695</v>
      </c>
      <c r="F82" s="251" t="str">
        <f>'3.1 Asset useful life'!$E$33</f>
        <v>Various</v>
      </c>
      <c r="G82" s="282">
        <v>0</v>
      </c>
      <c r="H82" s="282">
        <v>422547.58837612381</v>
      </c>
      <c r="I82" s="282">
        <v>0</v>
      </c>
      <c r="J82" s="282">
        <v>-46398.355092572463</v>
      </c>
      <c r="K82" s="283">
        <f t="shared" si="7"/>
        <v>376149.23328355135</v>
      </c>
      <c r="L82" s="282">
        <v>-428661.91526637948</v>
      </c>
      <c r="M82" s="282">
        <v>0</v>
      </c>
      <c r="N82" s="260">
        <f t="shared" si="6"/>
        <v>-52512.68198282813</v>
      </c>
    </row>
    <row r="83" spans="2:14" x14ac:dyDescent="0.2">
      <c r="B83" s="346" t="s">
        <v>572</v>
      </c>
      <c r="C83" s="253" t="s">
        <v>313</v>
      </c>
      <c r="D83" s="253" t="s">
        <v>313</v>
      </c>
      <c r="E83" s="177" t="s">
        <v>710</v>
      </c>
      <c r="F83" s="251" t="str">
        <f>'3.1 Asset useful life'!$E$33</f>
        <v>Various</v>
      </c>
      <c r="G83" s="282">
        <v>0</v>
      </c>
      <c r="H83" s="282">
        <v>854635.55964581156</v>
      </c>
      <c r="I83" s="282">
        <v>0</v>
      </c>
      <c r="J83" s="282">
        <v>-10385.078786877139</v>
      </c>
      <c r="K83" s="283">
        <f t="shared" si="7"/>
        <v>844250.48085893446</v>
      </c>
      <c r="L83" s="282">
        <v>-525068.88055763906</v>
      </c>
      <c r="M83" s="282">
        <v>0</v>
      </c>
      <c r="N83" s="260">
        <f t="shared" si="6"/>
        <v>319181.6003012954</v>
      </c>
    </row>
    <row r="84" spans="2:14" x14ac:dyDescent="0.2">
      <c r="B84" s="346" t="s">
        <v>572</v>
      </c>
      <c r="C84" s="253" t="s">
        <v>313</v>
      </c>
      <c r="D84" s="253" t="s">
        <v>313</v>
      </c>
      <c r="E84" s="177" t="s">
        <v>719</v>
      </c>
      <c r="F84" s="251" t="str">
        <f>'3.1 Asset useful life'!$E$33</f>
        <v>Various</v>
      </c>
      <c r="G84" s="282">
        <v>0</v>
      </c>
      <c r="H84" s="282">
        <v>814156.65912894905</v>
      </c>
      <c r="I84" s="282">
        <v>0</v>
      </c>
      <c r="J84" s="282">
        <v>1582.9462227294664</v>
      </c>
      <c r="K84" s="283">
        <f t="shared" si="7"/>
        <v>815739.60535167856</v>
      </c>
      <c r="L84" s="282">
        <v>0</v>
      </c>
      <c r="M84" s="282">
        <v>-305452.09890598274</v>
      </c>
      <c r="N84" s="260">
        <f t="shared" ref="N84" si="10">SUM(K84:M84)</f>
        <v>510287.50644569582</v>
      </c>
    </row>
    <row r="85" spans="2:14" x14ac:dyDescent="0.2">
      <c r="B85" s="41"/>
      <c r="C85" s="40"/>
      <c r="D85" s="40" t="s">
        <v>26</v>
      </c>
      <c r="E85" s="46"/>
      <c r="F85" s="46"/>
      <c r="G85" s="262">
        <f>SUM(G60:G84)</f>
        <v>23414019.192845669</v>
      </c>
      <c r="H85" s="262">
        <f t="shared" ref="H85:N85" si="11">SUM(H60:H84)</f>
        <v>2847512.5338439667</v>
      </c>
      <c r="I85" s="262">
        <f t="shared" si="11"/>
        <v>0</v>
      </c>
      <c r="J85" s="262">
        <f t="shared" si="11"/>
        <v>-2247112.581590612</v>
      </c>
      <c r="K85" s="262">
        <f>SUM(K60:K84)</f>
        <v>24014419.145099029</v>
      </c>
      <c r="L85" s="262">
        <f t="shared" si="11"/>
        <v>-12120985.79087471</v>
      </c>
      <c r="M85" s="262">
        <f t="shared" si="11"/>
        <v>-2844403.534950586</v>
      </c>
      <c r="N85" s="262">
        <f t="shared" si="11"/>
        <v>9049029.8192737345</v>
      </c>
    </row>
    <row r="96" spans="2:14" ht="29.25" customHeight="1" x14ac:dyDescent="0.2"/>
  </sheetData>
  <mergeCells count="1">
    <mergeCell ref="I5:K5"/>
  </mergeCells>
  <phoneticPr fontId="38" type="noConversion"/>
  <dataValidations count="3">
    <dataValidation type="list" showInputMessage="1" showErrorMessage="1" sqref="D9:D10 D12:D52">
      <formula1>rpipelines</formula1>
    </dataValidation>
    <dataValidation type="list" allowBlank="1" showInputMessage="1" showErrorMessage="1" sqref="D11">
      <formula1>rpipelines</formula1>
    </dataValidation>
    <dataValidation type="list" allowBlank="1" showInputMessage="1" showErrorMessage="1" sqref="D60:D84">
      <formula1>rsharedassets</formula1>
    </dataValidation>
  </dataValidations>
  <pageMargins left="0.75" right="0.75" top="1" bottom="1" header="0.5" footer="0.5"/>
  <pageSetup paperSize="9" scale="27" orientation="landscape" r:id="rId1"/>
  <headerFooter alignWithMargins="0"/>
  <ignoredErrors>
    <ignoredError sqref="K66:K72 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009999"/>
  </sheetPr>
  <dimension ref="B1:G37"/>
  <sheetViews>
    <sheetView zoomScale="80" zoomScaleNormal="80" workbookViewId="0"/>
  </sheetViews>
  <sheetFormatPr defaultColWidth="9.28515625" defaultRowHeight="12.75" x14ac:dyDescent="0.2"/>
  <cols>
    <col min="1" max="1" width="12.28515625" style="34" customWidth="1"/>
    <col min="2" max="2" width="21" style="34" customWidth="1"/>
    <col min="3" max="3" width="42.28515625" style="34" customWidth="1"/>
    <col min="4" max="4" width="36.42578125" style="34" customWidth="1"/>
    <col min="5" max="5" width="22.5703125" style="34" customWidth="1"/>
    <col min="6" max="6" width="20.5703125" style="34" customWidth="1"/>
    <col min="7" max="7" width="22.5703125" style="34" customWidth="1"/>
    <col min="8" max="8" width="9.42578125" style="34" customWidth="1"/>
    <col min="9" max="9" width="25.28515625" style="34" customWidth="1"/>
    <col min="10" max="16384" width="9.28515625" style="34"/>
  </cols>
  <sheetData>
    <row r="1" spans="2:7" ht="20.25" x14ac:dyDescent="0.3">
      <c r="B1" s="35" t="s">
        <v>119</v>
      </c>
      <c r="C1" s="35"/>
      <c r="D1" s="21"/>
      <c r="E1" s="21"/>
      <c r="F1" s="21"/>
      <c r="G1" s="21"/>
    </row>
    <row r="2" spans="2:7" ht="20.25" x14ac:dyDescent="0.3">
      <c r="B2" s="52" t="str">
        <f>Tradingname</f>
        <v>GOLDFIELDS GAS TRANSMISSION PTY LTD</v>
      </c>
      <c r="C2" s="53"/>
      <c r="D2" s="35"/>
      <c r="E2" s="489" t="s">
        <v>484</v>
      </c>
      <c r="F2" s="489"/>
      <c r="G2" s="489"/>
    </row>
    <row r="3" spans="2:7" ht="17.25" customHeight="1" x14ac:dyDescent="0.25">
      <c r="B3" s="54" t="s">
        <v>239</v>
      </c>
      <c r="C3" s="55" t="str">
        <f>TEXT(Yearstart,"dd/mm/yyyy")&amp;" to "&amp;TEXT(Yearending,"dd/mm/yyyy")</f>
        <v>01/07/2023 to 30/06/2024</v>
      </c>
      <c r="E3" s="489"/>
      <c r="F3" s="489"/>
      <c r="G3" s="489"/>
    </row>
    <row r="4" spans="2:7" x14ac:dyDescent="0.2">
      <c r="E4" s="489"/>
      <c r="F4" s="489"/>
      <c r="G4" s="489"/>
    </row>
    <row r="5" spans="2:7" ht="15.75" x14ac:dyDescent="0.25">
      <c r="B5" s="38" t="s">
        <v>214</v>
      </c>
      <c r="C5" s="36"/>
      <c r="D5" s="36"/>
      <c r="E5" s="36"/>
      <c r="F5" s="37"/>
      <c r="G5" s="36"/>
    </row>
    <row r="6" spans="2:7" ht="15.75" x14ac:dyDescent="0.25">
      <c r="B6" s="38"/>
      <c r="C6" s="36"/>
      <c r="D6" s="36"/>
      <c r="E6" s="36"/>
      <c r="F6" s="37"/>
      <c r="G6" s="36"/>
    </row>
    <row r="7" spans="2:7" ht="40.5" customHeight="1" x14ac:dyDescent="0.2">
      <c r="B7" s="112" t="s">
        <v>222</v>
      </c>
      <c r="C7" s="112" t="s">
        <v>169</v>
      </c>
      <c r="D7" s="112" t="s">
        <v>170</v>
      </c>
      <c r="E7" s="121" t="s">
        <v>171</v>
      </c>
      <c r="F7" s="121" t="s">
        <v>69</v>
      </c>
      <c r="G7" s="121" t="s">
        <v>135</v>
      </c>
    </row>
    <row r="8" spans="2:7" x14ac:dyDescent="0.2">
      <c r="B8" s="114"/>
      <c r="C8" s="114"/>
      <c r="D8" s="118"/>
      <c r="E8" s="127" t="s">
        <v>182</v>
      </c>
      <c r="F8" s="127"/>
      <c r="G8" s="127" t="s">
        <v>182</v>
      </c>
    </row>
    <row r="9" spans="2:7" x14ac:dyDescent="0.2">
      <c r="B9" s="346" t="s">
        <v>572</v>
      </c>
      <c r="C9" s="347" t="s">
        <v>573</v>
      </c>
      <c r="D9" s="347" t="s">
        <v>432</v>
      </c>
      <c r="E9" s="272">
        <v>404558543.38000005</v>
      </c>
      <c r="F9" s="116">
        <v>5.0026446202474095E-2</v>
      </c>
      <c r="G9" s="285">
        <f t="shared" ref="G9:G35" si="0">E9*F9</f>
        <v>20238626.206150856</v>
      </c>
    </row>
    <row r="10" spans="2:7" x14ac:dyDescent="0.2">
      <c r="B10" s="346" t="s">
        <v>572</v>
      </c>
      <c r="C10" s="347" t="s">
        <v>313</v>
      </c>
      <c r="D10" s="347" t="s">
        <v>313</v>
      </c>
      <c r="E10" s="272">
        <v>73437299.222000003</v>
      </c>
      <c r="F10" s="116">
        <v>5.141519335472837E-2</v>
      </c>
      <c r="G10" s="285">
        <f t="shared" si="0"/>
        <v>3775792.9389481735</v>
      </c>
    </row>
    <row r="11" spans="2:7" x14ac:dyDescent="0.2">
      <c r="B11" s="138"/>
      <c r="C11" s="138"/>
      <c r="D11" s="138"/>
      <c r="E11" s="272"/>
      <c r="F11" s="116"/>
      <c r="G11" s="285">
        <f t="shared" si="0"/>
        <v>0</v>
      </c>
    </row>
    <row r="12" spans="2:7" x14ac:dyDescent="0.2">
      <c r="B12" s="138"/>
      <c r="C12" s="138"/>
      <c r="D12" s="138"/>
      <c r="E12" s="272"/>
      <c r="F12" s="116"/>
      <c r="G12" s="285">
        <f t="shared" si="0"/>
        <v>0</v>
      </c>
    </row>
    <row r="13" spans="2:7" x14ac:dyDescent="0.2">
      <c r="B13" s="138"/>
      <c r="C13" s="138"/>
      <c r="D13" s="138"/>
      <c r="E13" s="272"/>
      <c r="F13" s="116"/>
      <c r="G13" s="285">
        <f t="shared" si="0"/>
        <v>0</v>
      </c>
    </row>
    <row r="14" spans="2:7" x14ac:dyDescent="0.2">
      <c r="B14" s="138"/>
      <c r="C14" s="138"/>
      <c r="D14" s="138"/>
      <c r="E14" s="272"/>
      <c r="F14" s="116"/>
      <c r="G14" s="285">
        <f t="shared" si="0"/>
        <v>0</v>
      </c>
    </row>
    <row r="15" spans="2:7" x14ac:dyDescent="0.2">
      <c r="B15" s="138"/>
      <c r="C15" s="138"/>
      <c r="D15" s="138"/>
      <c r="E15" s="272"/>
      <c r="F15" s="116"/>
      <c r="G15" s="285">
        <f t="shared" si="0"/>
        <v>0</v>
      </c>
    </row>
    <row r="16" spans="2:7" x14ac:dyDescent="0.2">
      <c r="B16" s="138"/>
      <c r="C16" s="138"/>
      <c r="D16" s="138"/>
      <c r="E16" s="272"/>
      <c r="F16" s="116"/>
      <c r="G16" s="285">
        <f t="shared" si="0"/>
        <v>0</v>
      </c>
    </row>
    <row r="17" spans="2:7" x14ac:dyDescent="0.2">
      <c r="B17" s="138"/>
      <c r="C17" s="138"/>
      <c r="D17" s="138"/>
      <c r="E17" s="272"/>
      <c r="F17" s="116"/>
      <c r="G17" s="285">
        <f t="shared" si="0"/>
        <v>0</v>
      </c>
    </row>
    <row r="18" spans="2:7" x14ac:dyDescent="0.2">
      <c r="B18" s="138"/>
      <c r="C18" s="138"/>
      <c r="D18" s="138"/>
      <c r="E18" s="272"/>
      <c r="F18" s="116"/>
      <c r="G18" s="285">
        <f t="shared" si="0"/>
        <v>0</v>
      </c>
    </row>
    <row r="19" spans="2:7" x14ac:dyDescent="0.2">
      <c r="B19" s="138"/>
      <c r="C19" s="138"/>
      <c r="D19" s="138"/>
      <c r="E19" s="272"/>
      <c r="F19" s="116"/>
      <c r="G19" s="285">
        <f t="shared" si="0"/>
        <v>0</v>
      </c>
    </row>
    <row r="20" spans="2:7" x14ac:dyDescent="0.2">
      <c r="B20" s="138"/>
      <c r="C20" s="138"/>
      <c r="D20" s="138"/>
      <c r="E20" s="272"/>
      <c r="F20" s="116"/>
      <c r="G20" s="285">
        <f t="shared" si="0"/>
        <v>0</v>
      </c>
    </row>
    <row r="21" spans="2:7" x14ac:dyDescent="0.2">
      <c r="B21" s="138"/>
      <c r="C21" s="138"/>
      <c r="D21" s="138"/>
      <c r="E21" s="272"/>
      <c r="F21" s="116"/>
      <c r="G21" s="285">
        <f t="shared" si="0"/>
        <v>0</v>
      </c>
    </row>
    <row r="22" spans="2:7" x14ac:dyDescent="0.2">
      <c r="B22" s="138"/>
      <c r="C22" s="138"/>
      <c r="D22" s="138"/>
      <c r="E22" s="272"/>
      <c r="F22" s="116"/>
      <c r="G22" s="285">
        <f t="shared" si="0"/>
        <v>0</v>
      </c>
    </row>
    <row r="23" spans="2:7" x14ac:dyDescent="0.2">
      <c r="B23" s="138"/>
      <c r="C23" s="138"/>
      <c r="D23" s="138"/>
      <c r="E23" s="272"/>
      <c r="F23" s="116"/>
      <c r="G23" s="285">
        <f t="shared" si="0"/>
        <v>0</v>
      </c>
    </row>
    <row r="24" spans="2:7" x14ac:dyDescent="0.2">
      <c r="B24" s="138"/>
      <c r="C24" s="138"/>
      <c r="D24" s="138"/>
      <c r="E24" s="272"/>
      <c r="F24" s="116"/>
      <c r="G24" s="285">
        <f t="shared" si="0"/>
        <v>0</v>
      </c>
    </row>
    <row r="25" spans="2:7" x14ac:dyDescent="0.2">
      <c r="B25" s="138"/>
      <c r="C25" s="138"/>
      <c r="D25" s="138"/>
      <c r="E25" s="272"/>
      <c r="F25" s="116"/>
      <c r="G25" s="285">
        <f t="shared" si="0"/>
        <v>0</v>
      </c>
    </row>
    <row r="26" spans="2:7" x14ac:dyDescent="0.2">
      <c r="B26" s="138"/>
      <c r="C26" s="138"/>
      <c r="D26" s="138"/>
      <c r="E26" s="272"/>
      <c r="F26" s="116"/>
      <c r="G26" s="285">
        <f t="shared" si="0"/>
        <v>0</v>
      </c>
    </row>
    <row r="27" spans="2:7" x14ac:dyDescent="0.2">
      <c r="B27" s="138"/>
      <c r="C27" s="138"/>
      <c r="D27" s="138"/>
      <c r="E27" s="272"/>
      <c r="F27" s="116"/>
      <c r="G27" s="285">
        <f t="shared" si="0"/>
        <v>0</v>
      </c>
    </row>
    <row r="28" spans="2:7" x14ac:dyDescent="0.2">
      <c r="B28" s="138"/>
      <c r="C28" s="138"/>
      <c r="D28" s="138"/>
      <c r="E28" s="272"/>
      <c r="F28" s="116"/>
      <c r="G28" s="285">
        <f t="shared" si="0"/>
        <v>0</v>
      </c>
    </row>
    <row r="29" spans="2:7" x14ac:dyDescent="0.2">
      <c r="B29" s="138"/>
      <c r="C29" s="138"/>
      <c r="D29" s="138"/>
      <c r="E29" s="272"/>
      <c r="F29" s="116"/>
      <c r="G29" s="285">
        <f t="shared" si="0"/>
        <v>0</v>
      </c>
    </row>
    <row r="30" spans="2:7" x14ac:dyDescent="0.2">
      <c r="B30" s="138"/>
      <c r="C30" s="138"/>
      <c r="D30" s="138"/>
      <c r="E30" s="272"/>
      <c r="F30" s="116"/>
      <c r="G30" s="285">
        <f t="shared" si="0"/>
        <v>0</v>
      </c>
    </row>
    <row r="31" spans="2:7" x14ac:dyDescent="0.2">
      <c r="B31" s="138"/>
      <c r="C31" s="138"/>
      <c r="D31" s="138"/>
      <c r="E31" s="272"/>
      <c r="F31" s="116"/>
      <c r="G31" s="285">
        <f t="shared" si="0"/>
        <v>0</v>
      </c>
    </row>
    <row r="32" spans="2:7" x14ac:dyDescent="0.2">
      <c r="B32" s="138"/>
      <c r="C32" s="138"/>
      <c r="D32" s="138"/>
      <c r="E32" s="272"/>
      <c r="F32" s="116"/>
      <c r="G32" s="285">
        <f t="shared" si="0"/>
        <v>0</v>
      </c>
    </row>
    <row r="33" spans="2:7" x14ac:dyDescent="0.2">
      <c r="B33" s="138"/>
      <c r="C33" s="138"/>
      <c r="D33" s="138"/>
      <c r="E33" s="272"/>
      <c r="F33" s="116"/>
      <c r="G33" s="285">
        <f t="shared" si="0"/>
        <v>0</v>
      </c>
    </row>
    <row r="34" spans="2:7" x14ac:dyDescent="0.2">
      <c r="B34" s="138"/>
      <c r="C34" s="138"/>
      <c r="D34" s="138"/>
      <c r="E34" s="272"/>
      <c r="F34" s="116"/>
      <c r="G34" s="285">
        <f t="shared" si="0"/>
        <v>0</v>
      </c>
    </row>
    <row r="35" spans="2:7" x14ac:dyDescent="0.2">
      <c r="B35" s="138"/>
      <c r="C35" s="138"/>
      <c r="D35" s="138"/>
      <c r="E35" s="272"/>
      <c r="F35" s="116"/>
      <c r="G35" s="285">
        <f t="shared" si="0"/>
        <v>0</v>
      </c>
    </row>
    <row r="36" spans="2:7" x14ac:dyDescent="0.2">
      <c r="B36" s="42"/>
      <c r="C36" s="492" t="s">
        <v>25</v>
      </c>
      <c r="D36" s="493"/>
      <c r="E36" s="260">
        <f>SUM(E9:E35)</f>
        <v>477995842.60200006</v>
      </c>
      <c r="F36" s="39"/>
      <c r="G36" s="285">
        <f>SUM(G9:G35)</f>
        <v>24014419.145099029</v>
      </c>
    </row>
    <row r="37" spans="2:7" x14ac:dyDescent="0.2">
      <c r="E37" s="254"/>
    </row>
  </sheetData>
  <mergeCells count="2">
    <mergeCell ref="C36:D36"/>
    <mergeCell ref="E2:G4"/>
  </mergeCells>
  <dataValidations count="1">
    <dataValidation type="list" allowBlank="1" showInputMessage="1" showErrorMessage="1" sqref="D9:D35">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FFE9D9"/>
  </sheetPr>
  <dimension ref="A1:AC1"/>
  <sheetViews>
    <sheetView zoomScale="80" zoomScaleNormal="80" workbookViewId="0"/>
  </sheetViews>
  <sheetFormatPr defaultColWidth="9" defaultRowHeight="12.75" x14ac:dyDescent="0.2"/>
  <cols>
    <col min="1" max="16384" width="9" style="320"/>
  </cols>
  <sheetData>
    <row r="1" spans="1:29" x14ac:dyDescent="0.2">
      <c r="A1"/>
      <c r="N1"/>
      <c r="AC1"/>
    </row>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009999"/>
  </sheetPr>
  <dimension ref="B1:BI39"/>
  <sheetViews>
    <sheetView zoomScale="80" zoomScaleNormal="80" workbookViewId="0">
      <pane xSplit="5" ySplit="8" topLeftCell="V9" activePane="bottomRight" state="frozen"/>
      <selection activeCell="B46" sqref="B46"/>
      <selection pane="topRight" activeCell="B46" sqref="B46"/>
      <selection pane="bottomLeft" activeCell="B46" sqref="B46"/>
      <selection pane="bottomRight"/>
    </sheetView>
  </sheetViews>
  <sheetFormatPr defaultColWidth="9" defaultRowHeight="12.75" outlineLevelCol="1" x14ac:dyDescent="0.2"/>
  <cols>
    <col min="1" max="1" width="11.42578125" style="320" customWidth="1"/>
    <col min="2" max="2" width="22.28515625" style="320" customWidth="1"/>
    <col min="3" max="3" width="25.42578125" style="320" customWidth="1"/>
    <col min="4" max="4" width="50.5703125" style="320" customWidth="1"/>
    <col min="5" max="5" width="23.7109375" style="320" customWidth="1"/>
    <col min="6" max="11" width="12" style="320" customWidth="1"/>
    <col min="12" max="12" width="13" style="320" bestFit="1" customWidth="1"/>
    <col min="13" max="15" width="12" style="320" customWidth="1"/>
    <col min="16" max="16" width="14.7109375" style="320" customWidth="1"/>
    <col min="17" max="18" width="13" style="320" bestFit="1" customWidth="1"/>
    <col min="19" max="22" width="13.85546875" style="320" bestFit="1" customWidth="1"/>
    <col min="23" max="23" width="15.140625" style="320" bestFit="1" customWidth="1"/>
    <col min="24" max="24" width="16.28515625" style="320" customWidth="1"/>
    <col min="25" max="25" width="13" style="320" customWidth="1"/>
    <col min="26" max="26" width="12" style="320" hidden="1" customWidth="1" outlineLevel="1"/>
    <col min="27" max="30" width="13.5703125" style="320" hidden="1" customWidth="1" outlineLevel="1"/>
    <col min="31" max="31" width="12.28515625" style="320" hidden="1" customWidth="1" outlineLevel="1"/>
    <col min="32" max="60" width="12" style="320" hidden="1" customWidth="1" outlineLevel="1"/>
    <col min="61" max="61" width="18.7109375" style="320" customWidth="1" collapsed="1"/>
    <col min="62" max="16384" width="9" style="320"/>
  </cols>
  <sheetData>
    <row r="1" spans="2:61" ht="20.25" x14ac:dyDescent="0.3">
      <c r="B1" s="319" t="s">
        <v>163</v>
      </c>
    </row>
    <row r="2" spans="2:61" ht="15" x14ac:dyDescent="0.25">
      <c r="B2" s="52" t="str">
        <f>Tradingname</f>
        <v>GOLDFIELDS GAS TRANSMISSION PTY LTD</v>
      </c>
      <c r="C2" s="53"/>
    </row>
    <row r="3" spans="2:61" ht="19.5" customHeight="1" x14ac:dyDescent="0.45">
      <c r="B3" s="54" t="s">
        <v>239</v>
      </c>
      <c r="C3" s="55" t="str">
        <f>TEXT(Yearstart,"dd/mm/yyyy")&amp;" to "&amp;TEXT(Yearending,"dd/mm/yyyy")</f>
        <v>01/07/2023 to 30/06/2024</v>
      </c>
      <c r="K3" s="323"/>
    </row>
    <row r="4" spans="2:61" ht="20.25" x14ac:dyDescent="0.3">
      <c r="B4" s="319"/>
    </row>
    <row r="5" spans="2:61" ht="15.75" x14ac:dyDescent="0.25">
      <c r="B5" s="322" t="s">
        <v>198</v>
      </c>
      <c r="D5" s="45"/>
      <c r="E5" s="45"/>
    </row>
    <row r="7" spans="2:61" ht="38.25" x14ac:dyDescent="0.2">
      <c r="B7" s="124" t="s">
        <v>222</v>
      </c>
      <c r="C7" s="125" t="s">
        <v>84</v>
      </c>
      <c r="D7" s="125"/>
      <c r="E7" s="128" t="s">
        <v>25</v>
      </c>
      <c r="F7" s="494" t="s">
        <v>83</v>
      </c>
      <c r="G7" s="495"/>
      <c r="H7" s="495"/>
      <c r="I7" s="495"/>
      <c r="J7" s="495"/>
      <c r="K7" s="495"/>
      <c r="L7" s="495"/>
      <c r="M7" s="495"/>
      <c r="N7" s="495"/>
      <c r="O7" s="495"/>
      <c r="P7" s="495"/>
      <c r="Q7" s="495"/>
      <c r="R7" s="495"/>
      <c r="S7" s="495"/>
      <c r="T7" s="495"/>
      <c r="U7" s="495"/>
      <c r="V7" s="495"/>
      <c r="W7" s="495"/>
      <c r="X7" s="495"/>
      <c r="Y7" s="495"/>
      <c r="Z7" s="495"/>
      <c r="AA7" s="495"/>
      <c r="AB7" s="495"/>
      <c r="AC7" s="495"/>
      <c r="AD7" s="495"/>
      <c r="AE7" s="495"/>
      <c r="AF7" s="495"/>
      <c r="AG7" s="495"/>
      <c r="AH7" s="495"/>
      <c r="AI7" s="495"/>
      <c r="AJ7" s="495"/>
      <c r="AK7" s="495"/>
      <c r="AL7" s="495"/>
      <c r="AM7" s="495"/>
      <c r="AN7" s="495"/>
      <c r="AO7" s="495"/>
      <c r="AP7" s="495"/>
      <c r="AQ7" s="495"/>
      <c r="AR7" s="495"/>
      <c r="AS7" s="495"/>
      <c r="AT7" s="495"/>
      <c r="AU7" s="495"/>
      <c r="AV7" s="495"/>
      <c r="AW7" s="495"/>
      <c r="AX7" s="495"/>
      <c r="AY7" s="495"/>
      <c r="AZ7" s="495"/>
      <c r="BA7" s="495"/>
      <c r="BB7" s="495"/>
      <c r="BC7" s="495"/>
      <c r="BD7" s="495"/>
      <c r="BE7" s="495"/>
      <c r="BF7" s="495"/>
      <c r="BG7" s="495"/>
      <c r="BH7" s="495"/>
      <c r="BI7" s="129" t="s">
        <v>205</v>
      </c>
    </row>
    <row r="8" spans="2:61" s="321" customFormat="1" x14ac:dyDescent="0.2">
      <c r="B8" s="130"/>
      <c r="C8" s="255"/>
      <c r="D8" s="255"/>
      <c r="E8" s="255"/>
      <c r="F8" s="308" t="str">
        <f>RIGHT(TEXT(C38,"dd/mm/yyyy"),4)</f>
        <v>2005</v>
      </c>
      <c r="G8" s="309">
        <f>F8+1</f>
        <v>2006</v>
      </c>
      <c r="H8" s="309">
        <f t="shared" ref="H8:BH8" si="0">G8+1</f>
        <v>2007</v>
      </c>
      <c r="I8" s="309">
        <f t="shared" si="0"/>
        <v>2008</v>
      </c>
      <c r="J8" s="309">
        <f t="shared" si="0"/>
        <v>2009</v>
      </c>
      <c r="K8" s="309">
        <f t="shared" si="0"/>
        <v>2010</v>
      </c>
      <c r="L8" s="309">
        <f t="shared" si="0"/>
        <v>2011</v>
      </c>
      <c r="M8" s="309">
        <f t="shared" si="0"/>
        <v>2012</v>
      </c>
      <c r="N8" s="309">
        <f t="shared" si="0"/>
        <v>2013</v>
      </c>
      <c r="O8" s="309">
        <f t="shared" si="0"/>
        <v>2014</v>
      </c>
      <c r="P8" s="309">
        <f t="shared" si="0"/>
        <v>2015</v>
      </c>
      <c r="Q8" s="309">
        <f t="shared" si="0"/>
        <v>2016</v>
      </c>
      <c r="R8" s="309">
        <f t="shared" si="0"/>
        <v>2017</v>
      </c>
      <c r="S8" s="309">
        <f t="shared" si="0"/>
        <v>2018</v>
      </c>
      <c r="T8" s="309">
        <f t="shared" si="0"/>
        <v>2019</v>
      </c>
      <c r="U8" s="309">
        <f t="shared" si="0"/>
        <v>2020</v>
      </c>
      <c r="V8" s="309">
        <f t="shared" si="0"/>
        <v>2021</v>
      </c>
      <c r="W8" s="309">
        <f t="shared" si="0"/>
        <v>2022</v>
      </c>
      <c r="X8" s="309">
        <f t="shared" si="0"/>
        <v>2023</v>
      </c>
      <c r="Y8" s="309">
        <f t="shared" si="0"/>
        <v>2024</v>
      </c>
      <c r="Z8" s="309">
        <f t="shared" si="0"/>
        <v>2025</v>
      </c>
      <c r="AA8" s="309">
        <f t="shared" si="0"/>
        <v>2026</v>
      </c>
      <c r="AB8" s="309">
        <f t="shared" si="0"/>
        <v>2027</v>
      </c>
      <c r="AC8" s="309">
        <f t="shared" si="0"/>
        <v>2028</v>
      </c>
      <c r="AD8" s="309">
        <f t="shared" si="0"/>
        <v>2029</v>
      </c>
      <c r="AE8" s="309">
        <f t="shared" si="0"/>
        <v>2030</v>
      </c>
      <c r="AF8" s="309">
        <f t="shared" si="0"/>
        <v>2031</v>
      </c>
      <c r="AG8" s="309">
        <f t="shared" si="0"/>
        <v>2032</v>
      </c>
      <c r="AH8" s="309">
        <f t="shared" si="0"/>
        <v>2033</v>
      </c>
      <c r="AI8" s="309">
        <f t="shared" si="0"/>
        <v>2034</v>
      </c>
      <c r="AJ8" s="309">
        <f t="shared" si="0"/>
        <v>2035</v>
      </c>
      <c r="AK8" s="309">
        <f t="shared" si="0"/>
        <v>2036</v>
      </c>
      <c r="AL8" s="309">
        <f t="shared" si="0"/>
        <v>2037</v>
      </c>
      <c r="AM8" s="309">
        <f t="shared" si="0"/>
        <v>2038</v>
      </c>
      <c r="AN8" s="309">
        <f t="shared" si="0"/>
        <v>2039</v>
      </c>
      <c r="AO8" s="309">
        <f t="shared" si="0"/>
        <v>2040</v>
      </c>
      <c r="AP8" s="309">
        <f t="shared" si="0"/>
        <v>2041</v>
      </c>
      <c r="AQ8" s="309">
        <f t="shared" si="0"/>
        <v>2042</v>
      </c>
      <c r="AR8" s="309">
        <f t="shared" si="0"/>
        <v>2043</v>
      </c>
      <c r="AS8" s="309">
        <f t="shared" si="0"/>
        <v>2044</v>
      </c>
      <c r="AT8" s="309">
        <f t="shared" si="0"/>
        <v>2045</v>
      </c>
      <c r="AU8" s="309">
        <f t="shared" si="0"/>
        <v>2046</v>
      </c>
      <c r="AV8" s="309">
        <f t="shared" si="0"/>
        <v>2047</v>
      </c>
      <c r="AW8" s="309">
        <f t="shared" si="0"/>
        <v>2048</v>
      </c>
      <c r="AX8" s="309">
        <f t="shared" si="0"/>
        <v>2049</v>
      </c>
      <c r="AY8" s="309">
        <f t="shared" si="0"/>
        <v>2050</v>
      </c>
      <c r="AZ8" s="309">
        <f t="shared" si="0"/>
        <v>2051</v>
      </c>
      <c r="BA8" s="309">
        <f t="shared" si="0"/>
        <v>2052</v>
      </c>
      <c r="BB8" s="309">
        <f t="shared" si="0"/>
        <v>2053</v>
      </c>
      <c r="BC8" s="309">
        <f t="shared" si="0"/>
        <v>2054</v>
      </c>
      <c r="BD8" s="309">
        <f t="shared" si="0"/>
        <v>2055</v>
      </c>
      <c r="BE8" s="309">
        <f t="shared" si="0"/>
        <v>2056</v>
      </c>
      <c r="BF8" s="309">
        <f t="shared" si="0"/>
        <v>2057</v>
      </c>
      <c r="BG8" s="309">
        <f t="shared" si="0"/>
        <v>2058</v>
      </c>
      <c r="BH8" s="309">
        <f t="shared" si="0"/>
        <v>2059</v>
      </c>
    </row>
    <row r="9" spans="2:61" ht="15" x14ac:dyDescent="0.25">
      <c r="B9" s="348">
        <v>3</v>
      </c>
      <c r="C9" s="412" t="s">
        <v>66</v>
      </c>
      <c r="D9" s="389"/>
      <c r="E9" s="260"/>
      <c r="F9" s="261"/>
      <c r="G9" s="261"/>
      <c r="H9" s="261"/>
      <c r="I9" s="261"/>
      <c r="J9" s="261"/>
      <c r="K9" s="261"/>
      <c r="L9" s="261"/>
      <c r="M9" s="261"/>
      <c r="N9" s="261"/>
      <c r="O9" s="261"/>
      <c r="P9" s="261"/>
      <c r="Q9" s="261"/>
      <c r="R9" s="261"/>
      <c r="S9" s="261"/>
      <c r="T9" s="261"/>
      <c r="U9" s="261"/>
      <c r="V9" s="261"/>
      <c r="W9" s="261"/>
      <c r="X9" s="261"/>
      <c r="Y9" s="261"/>
      <c r="Z9" s="261"/>
      <c r="AA9" s="261"/>
      <c r="AB9" s="261"/>
      <c r="AC9" s="261"/>
      <c r="AD9" s="261"/>
      <c r="AE9" s="261"/>
      <c r="AF9" s="261"/>
      <c r="AG9" s="261"/>
      <c r="AH9" s="261"/>
      <c r="AI9" s="261"/>
      <c r="AJ9" s="261"/>
      <c r="AK9" s="261"/>
      <c r="AL9" s="261"/>
      <c r="AM9" s="261"/>
      <c r="AN9" s="261"/>
      <c r="AO9" s="261"/>
      <c r="AP9" s="261"/>
      <c r="AQ9" s="261"/>
      <c r="AR9" s="261"/>
      <c r="AS9" s="261"/>
      <c r="AT9" s="261"/>
      <c r="AU9" s="261"/>
      <c r="AV9" s="261"/>
      <c r="AW9" s="261"/>
      <c r="AX9" s="261"/>
      <c r="AY9" s="261"/>
      <c r="AZ9" s="261"/>
      <c r="BA9" s="261"/>
      <c r="BB9" s="261"/>
      <c r="BC9" s="261"/>
      <c r="BD9" s="261"/>
      <c r="BE9" s="261"/>
      <c r="BF9" s="261"/>
      <c r="BG9" s="261"/>
      <c r="BH9" s="261"/>
    </row>
    <row r="10" spans="2:61" x14ac:dyDescent="0.2">
      <c r="B10" s="297"/>
      <c r="C10" s="131"/>
      <c r="D10" s="141" t="s">
        <v>73</v>
      </c>
      <c r="E10" s="260">
        <f t="shared" ref="E10:E32" si="1">SUM(F10:BH10)</f>
        <v>0</v>
      </c>
      <c r="F10" s="261">
        <v>0</v>
      </c>
      <c r="G10" s="261">
        <v>0</v>
      </c>
      <c r="H10" s="261">
        <v>0</v>
      </c>
      <c r="I10" s="261">
        <v>0</v>
      </c>
      <c r="J10" s="261">
        <v>0</v>
      </c>
      <c r="K10" s="261">
        <v>0</v>
      </c>
      <c r="L10" s="261">
        <v>0</v>
      </c>
      <c r="M10" s="261">
        <v>0</v>
      </c>
      <c r="N10" s="261">
        <v>0</v>
      </c>
      <c r="O10" s="261">
        <v>0</v>
      </c>
      <c r="P10" s="261">
        <v>0</v>
      </c>
      <c r="Q10" s="261">
        <v>0</v>
      </c>
      <c r="R10" s="261">
        <v>0</v>
      </c>
      <c r="S10" s="261">
        <v>0</v>
      </c>
      <c r="T10" s="261">
        <v>0</v>
      </c>
      <c r="U10" s="261">
        <v>0</v>
      </c>
      <c r="V10" s="261">
        <v>0</v>
      </c>
      <c r="W10" s="261">
        <v>0</v>
      </c>
      <c r="X10" s="261">
        <v>0</v>
      </c>
      <c r="Y10" s="261">
        <v>0</v>
      </c>
      <c r="Z10" s="261"/>
      <c r="AA10" s="261"/>
      <c r="AB10" s="261"/>
      <c r="AC10" s="261"/>
      <c r="AD10" s="261"/>
      <c r="AE10" s="261"/>
      <c r="AF10" s="261"/>
      <c r="AG10" s="261"/>
      <c r="AH10" s="261"/>
      <c r="AI10" s="261"/>
      <c r="AJ10" s="261"/>
      <c r="AK10" s="261"/>
      <c r="AL10" s="261"/>
      <c r="AM10" s="261"/>
      <c r="AN10" s="261"/>
      <c r="AO10" s="261"/>
      <c r="AP10" s="261"/>
      <c r="AQ10" s="261"/>
      <c r="AR10" s="261"/>
      <c r="AS10" s="261"/>
      <c r="AT10" s="261"/>
      <c r="AU10" s="261"/>
      <c r="AV10" s="261"/>
      <c r="AW10" s="261"/>
      <c r="AX10" s="261"/>
      <c r="AY10" s="261"/>
      <c r="AZ10" s="261"/>
      <c r="BA10" s="261"/>
      <c r="BB10" s="261"/>
      <c r="BC10" s="261"/>
      <c r="BD10" s="261"/>
      <c r="BE10" s="261"/>
      <c r="BF10" s="261"/>
      <c r="BG10" s="261"/>
      <c r="BH10" s="261"/>
    </row>
    <row r="11" spans="2:61" x14ac:dyDescent="0.2">
      <c r="B11" s="297"/>
      <c r="C11" s="131"/>
      <c r="D11" s="141" t="s">
        <v>166</v>
      </c>
      <c r="E11" s="260">
        <f>SUM(F11:BH11)</f>
        <v>0</v>
      </c>
      <c r="F11" s="261">
        <v>0</v>
      </c>
      <c r="G11" s="261">
        <v>0</v>
      </c>
      <c r="H11" s="261">
        <v>0</v>
      </c>
      <c r="I11" s="261">
        <v>0</v>
      </c>
      <c r="J11" s="261">
        <v>0</v>
      </c>
      <c r="K11" s="261">
        <v>0</v>
      </c>
      <c r="L11" s="261">
        <v>0</v>
      </c>
      <c r="M11" s="261">
        <v>0</v>
      </c>
      <c r="N11" s="261">
        <v>0</v>
      </c>
      <c r="O11" s="261">
        <v>0</v>
      </c>
      <c r="P11" s="261">
        <v>0</v>
      </c>
      <c r="Q11" s="261">
        <v>0</v>
      </c>
      <c r="R11" s="261">
        <v>0</v>
      </c>
      <c r="S11" s="261">
        <v>0</v>
      </c>
      <c r="T11" s="261">
        <v>0</v>
      </c>
      <c r="U11" s="261">
        <v>0</v>
      </c>
      <c r="V11" s="261">
        <v>0</v>
      </c>
      <c r="W11" s="261">
        <v>0</v>
      </c>
      <c r="X11" s="261">
        <v>0</v>
      </c>
      <c r="Y11" s="261">
        <v>0</v>
      </c>
      <c r="Z11" s="261"/>
      <c r="AA11" s="261"/>
      <c r="AB11" s="261"/>
      <c r="AC11" s="261"/>
      <c r="AD11" s="261"/>
      <c r="AE11" s="261"/>
      <c r="AF11" s="261"/>
      <c r="AG11" s="261"/>
      <c r="AH11" s="261"/>
      <c r="AI11" s="261"/>
      <c r="AJ11" s="261"/>
      <c r="AK11" s="261"/>
      <c r="AL11" s="261"/>
      <c r="AM11" s="261"/>
      <c r="AN11" s="261"/>
      <c r="AO11" s="261"/>
      <c r="AP11" s="261"/>
      <c r="AQ11" s="261"/>
      <c r="AR11" s="261"/>
      <c r="AS11" s="261"/>
      <c r="AT11" s="261"/>
      <c r="AU11" s="261"/>
      <c r="AV11" s="261"/>
      <c r="AW11" s="261"/>
      <c r="AX11" s="261"/>
      <c r="AY11" s="261"/>
      <c r="AZ11" s="261"/>
      <c r="BA11" s="261"/>
      <c r="BB11" s="261"/>
      <c r="BC11" s="261"/>
      <c r="BD11" s="261"/>
      <c r="BE11" s="261"/>
      <c r="BF11" s="261"/>
      <c r="BG11" s="261"/>
      <c r="BH11" s="261"/>
    </row>
    <row r="12" spans="2:61" x14ac:dyDescent="0.2">
      <c r="B12" s="297"/>
      <c r="C12" s="131"/>
      <c r="D12" s="141" t="s">
        <v>74</v>
      </c>
      <c r="E12" s="260">
        <f t="shared" si="1"/>
        <v>280570248.54245949</v>
      </c>
      <c r="F12" s="261">
        <v>63603.885614975989</v>
      </c>
      <c r="G12" s="261">
        <v>8859790.206315808</v>
      </c>
      <c r="H12" s="261">
        <v>7453376.0476795183</v>
      </c>
      <c r="I12" s="261">
        <v>7379988.7708522594</v>
      </c>
      <c r="J12" s="261">
        <v>54544871.951335996</v>
      </c>
      <c r="K12" s="261">
        <v>5799050.059128006</v>
      </c>
      <c r="L12" s="261">
        <v>0</v>
      </c>
      <c r="M12" s="261">
        <v>19648409.544436216</v>
      </c>
      <c r="N12" s="261">
        <v>71177696.461294577</v>
      </c>
      <c r="O12" s="261">
        <v>48965660.38810949</v>
      </c>
      <c r="P12" s="261">
        <v>6209249.6315863272</v>
      </c>
      <c r="Q12" s="261">
        <v>1340221.9443680905</v>
      </c>
      <c r="R12" s="261">
        <v>2508634.7657277691</v>
      </c>
      <c r="S12" s="261">
        <v>1047515.0259178716</v>
      </c>
      <c r="T12" s="261">
        <v>1619780.908655735</v>
      </c>
      <c r="U12" s="261">
        <v>4631844.6864764793</v>
      </c>
      <c r="V12" s="261">
        <v>14233661.733455531</v>
      </c>
      <c r="W12" s="261">
        <v>6689700.7166736303</v>
      </c>
      <c r="X12" s="261">
        <v>10460991.486164792</v>
      </c>
      <c r="Y12" s="261">
        <v>7936200.3286664272</v>
      </c>
      <c r="Z12" s="261"/>
      <c r="AA12" s="261"/>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1"/>
      <c r="BB12" s="261"/>
      <c r="BC12" s="261"/>
      <c r="BD12" s="261"/>
      <c r="BE12" s="261"/>
      <c r="BF12" s="261"/>
      <c r="BG12" s="261"/>
      <c r="BH12" s="261"/>
    </row>
    <row r="13" spans="2:61" x14ac:dyDescent="0.2">
      <c r="B13" s="297"/>
      <c r="C13" s="131"/>
      <c r="D13" s="141" t="s">
        <v>123</v>
      </c>
      <c r="E13" s="260">
        <f t="shared" si="1"/>
        <v>0</v>
      </c>
      <c r="F13" s="261">
        <v>0</v>
      </c>
      <c r="G13" s="261">
        <v>0</v>
      </c>
      <c r="H13" s="261">
        <v>0</v>
      </c>
      <c r="I13" s="261">
        <v>0</v>
      </c>
      <c r="J13" s="261">
        <v>0</v>
      </c>
      <c r="K13" s="261">
        <v>0</v>
      </c>
      <c r="L13" s="261">
        <v>0</v>
      </c>
      <c r="M13" s="261">
        <v>0</v>
      </c>
      <c r="N13" s="261">
        <v>0</v>
      </c>
      <c r="O13" s="261">
        <v>0</v>
      </c>
      <c r="P13" s="261">
        <v>0</v>
      </c>
      <c r="Q13" s="261">
        <v>0</v>
      </c>
      <c r="R13" s="261">
        <v>0</v>
      </c>
      <c r="S13" s="261">
        <v>0</v>
      </c>
      <c r="T13" s="261">
        <v>0</v>
      </c>
      <c r="U13" s="261">
        <v>0</v>
      </c>
      <c r="V13" s="261">
        <v>0</v>
      </c>
      <c r="W13" s="261">
        <v>0</v>
      </c>
      <c r="X13" s="261">
        <v>0</v>
      </c>
      <c r="Y13" s="261">
        <v>0</v>
      </c>
      <c r="Z13" s="261"/>
      <c r="AA13" s="261"/>
      <c r="AB13" s="261"/>
      <c r="AC13" s="261"/>
      <c r="AD13" s="261"/>
      <c r="AE13" s="261"/>
      <c r="AF13" s="261"/>
      <c r="AG13" s="261"/>
      <c r="AH13" s="261"/>
      <c r="AI13" s="261"/>
      <c r="AJ13" s="261"/>
      <c r="AK13" s="261"/>
      <c r="AL13" s="261"/>
      <c r="AM13" s="261"/>
      <c r="AN13" s="261"/>
      <c r="AO13" s="261"/>
      <c r="AP13" s="261"/>
      <c r="AQ13" s="261"/>
      <c r="AR13" s="261"/>
      <c r="AS13" s="261"/>
      <c r="AT13" s="261"/>
      <c r="AU13" s="261"/>
      <c r="AV13" s="261"/>
      <c r="AW13" s="261"/>
      <c r="AX13" s="261"/>
      <c r="AY13" s="261"/>
      <c r="AZ13" s="261"/>
      <c r="BA13" s="261"/>
      <c r="BB13" s="261"/>
      <c r="BC13" s="261"/>
      <c r="BD13" s="261"/>
      <c r="BE13" s="261"/>
      <c r="BF13" s="261"/>
      <c r="BG13" s="261"/>
      <c r="BH13" s="261"/>
    </row>
    <row r="14" spans="2:61" x14ac:dyDescent="0.2">
      <c r="B14" s="297"/>
      <c r="C14" s="131"/>
      <c r="D14" s="141" t="s">
        <v>79</v>
      </c>
      <c r="E14" s="260">
        <f t="shared" si="1"/>
        <v>-7713862.7974907663</v>
      </c>
      <c r="F14" s="261">
        <v>0</v>
      </c>
      <c r="G14" s="261">
        <v>0</v>
      </c>
      <c r="H14" s="261">
        <v>0</v>
      </c>
      <c r="I14" s="261">
        <v>0</v>
      </c>
      <c r="J14" s="261">
        <v>0</v>
      </c>
      <c r="K14" s="261">
        <v>0</v>
      </c>
      <c r="L14" s="261">
        <v>-572.15679198127452</v>
      </c>
      <c r="M14" s="261">
        <v>0</v>
      </c>
      <c r="N14" s="261">
        <v>0</v>
      </c>
      <c r="O14" s="261">
        <v>0</v>
      </c>
      <c r="P14" s="261">
        <v>0</v>
      </c>
      <c r="Q14" s="261">
        <v>-3943147.6730212118</v>
      </c>
      <c r="R14" s="261">
        <v>0</v>
      </c>
      <c r="S14" s="261">
        <v>0</v>
      </c>
      <c r="T14" s="261">
        <v>0</v>
      </c>
      <c r="U14" s="261">
        <v>0</v>
      </c>
      <c r="V14" s="261">
        <v>0</v>
      </c>
      <c r="W14" s="261">
        <v>-26679.961664795006</v>
      </c>
      <c r="X14" s="261">
        <v>0</v>
      </c>
      <c r="Y14" s="261">
        <v>-3743463.0060127778</v>
      </c>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1"/>
      <c r="AY14" s="261"/>
      <c r="AZ14" s="261"/>
      <c r="BA14" s="261"/>
      <c r="BB14" s="261"/>
      <c r="BC14" s="261"/>
      <c r="BD14" s="261"/>
      <c r="BE14" s="261"/>
      <c r="BF14" s="261"/>
      <c r="BG14" s="261"/>
      <c r="BH14" s="261"/>
    </row>
    <row r="15" spans="2:61" x14ac:dyDescent="0.2">
      <c r="B15" s="297"/>
      <c r="C15" s="131"/>
      <c r="D15" s="141" t="s">
        <v>316</v>
      </c>
      <c r="E15" s="260">
        <f t="shared" si="1"/>
        <v>37600.586812768095</v>
      </c>
      <c r="F15" s="261">
        <v>0</v>
      </c>
      <c r="G15" s="261">
        <v>0</v>
      </c>
      <c r="H15" s="261">
        <v>0</v>
      </c>
      <c r="I15" s="261">
        <v>0</v>
      </c>
      <c r="J15" s="261">
        <v>0</v>
      </c>
      <c r="K15" s="261">
        <v>0</v>
      </c>
      <c r="L15" s="261">
        <v>0</v>
      </c>
      <c r="M15" s="261">
        <v>0</v>
      </c>
      <c r="N15" s="261">
        <v>0</v>
      </c>
      <c r="O15" s="261">
        <v>0</v>
      </c>
      <c r="P15" s="261">
        <v>0</v>
      </c>
      <c r="Q15" s="261">
        <v>0</v>
      </c>
      <c r="R15" s="261">
        <v>0</v>
      </c>
      <c r="S15" s="261">
        <v>0</v>
      </c>
      <c r="T15" s="261">
        <v>0</v>
      </c>
      <c r="U15" s="261">
        <v>18565.169739129378</v>
      </c>
      <c r="V15" s="261">
        <v>-682.47221382194959</v>
      </c>
      <c r="W15" s="261">
        <v>18744.273963426538</v>
      </c>
      <c r="X15" s="261">
        <v>973.61532403413037</v>
      </c>
      <c r="Y15" s="261">
        <v>0</v>
      </c>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1"/>
      <c r="BF15" s="261"/>
      <c r="BG15" s="261"/>
      <c r="BH15" s="261"/>
    </row>
    <row r="16" spans="2:61" x14ac:dyDescent="0.2">
      <c r="B16" s="297"/>
      <c r="C16" s="131"/>
      <c r="D16" s="142" t="s">
        <v>75</v>
      </c>
      <c r="E16" s="260">
        <f>SUM(F16:BH16)</f>
        <v>272893986.33178139</v>
      </c>
      <c r="F16" s="262">
        <f>SUM(F9:F15)</f>
        <v>63603.885614975989</v>
      </c>
      <c r="G16" s="262">
        <f t="shared" ref="G16:BH16" si="2">SUM(G9:G15)</f>
        <v>8859790.206315808</v>
      </c>
      <c r="H16" s="262">
        <f t="shared" si="2"/>
        <v>7453376.0476795183</v>
      </c>
      <c r="I16" s="262">
        <f t="shared" si="2"/>
        <v>7379988.7708522594</v>
      </c>
      <c r="J16" s="262">
        <f t="shared" si="2"/>
        <v>54544871.951335996</v>
      </c>
      <c r="K16" s="262">
        <f t="shared" si="2"/>
        <v>5799050.059128006</v>
      </c>
      <c r="L16" s="262">
        <f t="shared" si="2"/>
        <v>-572.15679198127452</v>
      </c>
      <c r="M16" s="262">
        <f t="shared" si="2"/>
        <v>19648409.544436216</v>
      </c>
      <c r="N16" s="262">
        <f t="shared" si="2"/>
        <v>71177696.461294577</v>
      </c>
      <c r="O16" s="262">
        <f t="shared" si="2"/>
        <v>48965660.38810949</v>
      </c>
      <c r="P16" s="262">
        <f t="shared" si="2"/>
        <v>6209249.6315863272</v>
      </c>
      <c r="Q16" s="262">
        <f t="shared" si="2"/>
        <v>-2602925.7286531213</v>
      </c>
      <c r="R16" s="262">
        <f t="shared" si="2"/>
        <v>2508634.7657277691</v>
      </c>
      <c r="S16" s="262">
        <f t="shared" si="2"/>
        <v>1047515.0259178716</v>
      </c>
      <c r="T16" s="262">
        <f t="shared" si="2"/>
        <v>1619780.908655735</v>
      </c>
      <c r="U16" s="262">
        <f t="shared" si="2"/>
        <v>4650409.8562156083</v>
      </c>
      <c r="V16" s="262">
        <f t="shared" si="2"/>
        <v>14232979.26124171</v>
      </c>
      <c r="W16" s="262">
        <f t="shared" si="2"/>
        <v>6681765.0289722616</v>
      </c>
      <c r="X16" s="262">
        <f t="shared" si="2"/>
        <v>10461965.101488825</v>
      </c>
      <c r="Y16" s="262">
        <f t="shared" si="2"/>
        <v>4192737.3226536494</v>
      </c>
      <c r="Z16" s="262">
        <f t="shared" si="2"/>
        <v>0</v>
      </c>
      <c r="AA16" s="262">
        <f t="shared" si="2"/>
        <v>0</v>
      </c>
      <c r="AB16" s="262">
        <f t="shared" si="2"/>
        <v>0</v>
      </c>
      <c r="AC16" s="262">
        <f t="shared" si="2"/>
        <v>0</v>
      </c>
      <c r="AD16" s="262">
        <f t="shared" si="2"/>
        <v>0</v>
      </c>
      <c r="AE16" s="262">
        <f t="shared" si="2"/>
        <v>0</v>
      </c>
      <c r="AF16" s="262">
        <f t="shared" si="2"/>
        <v>0</v>
      </c>
      <c r="AG16" s="262">
        <f t="shared" si="2"/>
        <v>0</v>
      </c>
      <c r="AH16" s="262">
        <f t="shared" si="2"/>
        <v>0</v>
      </c>
      <c r="AI16" s="262">
        <f t="shared" si="2"/>
        <v>0</v>
      </c>
      <c r="AJ16" s="262">
        <f t="shared" si="2"/>
        <v>0</v>
      </c>
      <c r="AK16" s="262">
        <f t="shared" si="2"/>
        <v>0</v>
      </c>
      <c r="AL16" s="262">
        <f t="shared" si="2"/>
        <v>0</v>
      </c>
      <c r="AM16" s="262">
        <f t="shared" si="2"/>
        <v>0</v>
      </c>
      <c r="AN16" s="262">
        <f t="shared" si="2"/>
        <v>0</v>
      </c>
      <c r="AO16" s="262">
        <f t="shared" si="2"/>
        <v>0</v>
      </c>
      <c r="AP16" s="262">
        <f t="shared" si="2"/>
        <v>0</v>
      </c>
      <c r="AQ16" s="262">
        <f t="shared" si="2"/>
        <v>0</v>
      </c>
      <c r="AR16" s="262">
        <f t="shared" si="2"/>
        <v>0</v>
      </c>
      <c r="AS16" s="262">
        <f t="shared" si="2"/>
        <v>0</v>
      </c>
      <c r="AT16" s="262">
        <f t="shared" si="2"/>
        <v>0</v>
      </c>
      <c r="AU16" s="262">
        <f t="shared" si="2"/>
        <v>0</v>
      </c>
      <c r="AV16" s="262">
        <f t="shared" si="2"/>
        <v>0</v>
      </c>
      <c r="AW16" s="262">
        <f t="shared" si="2"/>
        <v>0</v>
      </c>
      <c r="AX16" s="262">
        <f t="shared" si="2"/>
        <v>0</v>
      </c>
      <c r="AY16" s="262">
        <f t="shared" si="2"/>
        <v>0</v>
      </c>
      <c r="AZ16" s="262">
        <f t="shared" si="2"/>
        <v>0</v>
      </c>
      <c r="BA16" s="262">
        <f t="shared" si="2"/>
        <v>0</v>
      </c>
      <c r="BB16" s="262">
        <f t="shared" si="2"/>
        <v>0</v>
      </c>
      <c r="BC16" s="262">
        <f t="shared" si="2"/>
        <v>0</v>
      </c>
      <c r="BD16" s="262">
        <f t="shared" si="2"/>
        <v>0</v>
      </c>
      <c r="BE16" s="262">
        <f t="shared" si="2"/>
        <v>0</v>
      </c>
      <c r="BF16" s="262">
        <f t="shared" si="2"/>
        <v>0</v>
      </c>
      <c r="BG16" s="262">
        <f t="shared" si="2"/>
        <v>0</v>
      </c>
      <c r="BH16" s="262">
        <f t="shared" si="2"/>
        <v>0</v>
      </c>
    </row>
    <row r="17" spans="2:61" ht="15" x14ac:dyDescent="0.25">
      <c r="B17" s="348" t="s">
        <v>583</v>
      </c>
      <c r="C17" s="412" t="s">
        <v>162</v>
      </c>
      <c r="D17" s="389"/>
      <c r="E17" s="260"/>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62"/>
      <c r="AS17" s="262"/>
      <c r="AT17" s="262"/>
      <c r="AU17" s="262"/>
      <c r="AV17" s="262"/>
      <c r="AW17" s="262"/>
      <c r="AX17" s="262"/>
      <c r="AY17" s="262"/>
      <c r="AZ17" s="262"/>
      <c r="BA17" s="262"/>
      <c r="BB17" s="262"/>
      <c r="BC17" s="262"/>
      <c r="BD17" s="262"/>
      <c r="BE17" s="262"/>
      <c r="BF17" s="262"/>
      <c r="BG17" s="262"/>
      <c r="BH17" s="262"/>
    </row>
    <row r="18" spans="2:61" ht="25.5" x14ac:dyDescent="0.2">
      <c r="B18" s="297"/>
      <c r="C18" s="131"/>
      <c r="D18" s="141" t="s">
        <v>325</v>
      </c>
      <c r="E18" s="260">
        <f t="shared" si="1"/>
        <v>0</v>
      </c>
      <c r="F18" s="261">
        <v>0</v>
      </c>
      <c r="G18" s="261">
        <v>0</v>
      </c>
      <c r="H18" s="261">
        <v>0</v>
      </c>
      <c r="I18" s="261">
        <v>0</v>
      </c>
      <c r="J18" s="261">
        <v>0</v>
      </c>
      <c r="K18" s="261">
        <v>0</v>
      </c>
      <c r="L18" s="261">
        <v>0</v>
      </c>
      <c r="M18" s="261">
        <v>0</v>
      </c>
      <c r="N18" s="261">
        <v>0</v>
      </c>
      <c r="O18" s="261">
        <v>0</v>
      </c>
      <c r="P18" s="261">
        <v>0</v>
      </c>
      <c r="Q18" s="261">
        <v>0</v>
      </c>
      <c r="R18" s="261">
        <v>0</v>
      </c>
      <c r="S18" s="261">
        <v>0</v>
      </c>
      <c r="T18" s="261">
        <v>0</v>
      </c>
      <c r="U18" s="261">
        <v>0</v>
      </c>
      <c r="V18" s="261">
        <v>0</v>
      </c>
      <c r="W18" s="261">
        <v>0</v>
      </c>
      <c r="X18" s="261">
        <v>0</v>
      </c>
      <c r="Y18" s="261">
        <v>0</v>
      </c>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row>
    <row r="19" spans="2:61" x14ac:dyDescent="0.2">
      <c r="B19" s="297"/>
      <c r="C19" s="131"/>
      <c r="D19" s="141" t="s">
        <v>74</v>
      </c>
      <c r="E19" s="260">
        <f t="shared" si="1"/>
        <v>22525536.609160375</v>
      </c>
      <c r="F19" s="261">
        <v>0</v>
      </c>
      <c r="G19" s="261">
        <v>0</v>
      </c>
      <c r="H19" s="261">
        <v>73674.773073149263</v>
      </c>
      <c r="I19" s="261">
        <v>227939.02974330404</v>
      </c>
      <c r="J19" s="261">
        <v>147017.06238047019</v>
      </c>
      <c r="K19" s="261">
        <v>209613.56370070964</v>
      </c>
      <c r="L19" s="261">
        <v>884487.17393533094</v>
      </c>
      <c r="M19" s="261">
        <v>331331.25470242498</v>
      </c>
      <c r="N19" s="261">
        <v>236792.98047519717</v>
      </c>
      <c r="O19" s="261">
        <v>176695.33740221953</v>
      </c>
      <c r="P19" s="261">
        <v>1139044.7281293552</v>
      </c>
      <c r="Q19" s="261">
        <v>1704661.6347807012</v>
      </c>
      <c r="R19" s="261">
        <v>702975.48110616347</v>
      </c>
      <c r="S19" s="261">
        <v>1156630.7220834689</v>
      </c>
      <c r="T19" s="261">
        <v>1789464.6073858426</v>
      </c>
      <c r="U19" s="261">
        <v>1964168.6463138426</v>
      </c>
      <c r="V19" s="261">
        <v>1171960.4565774743</v>
      </c>
      <c r="W19" s="261">
        <v>5798486.5761259077</v>
      </c>
      <c r="X19" s="261">
        <v>3757990.8524551857</v>
      </c>
      <c r="Y19" s="261">
        <v>1052601.7287896243</v>
      </c>
      <c r="Z19" s="261"/>
      <c r="AA19" s="261"/>
      <c r="AB19" s="261"/>
      <c r="AC19" s="261"/>
      <c r="AD19" s="261"/>
      <c r="AE19" s="261"/>
      <c r="AF19" s="261"/>
      <c r="AG19" s="261"/>
      <c r="AH19" s="261"/>
      <c r="AI19" s="261"/>
      <c r="AJ19" s="261"/>
      <c r="AK19" s="261"/>
      <c r="AL19" s="261"/>
      <c r="AM19" s="261"/>
      <c r="AN19" s="261"/>
      <c r="AO19" s="261"/>
      <c r="AP19" s="261"/>
      <c r="AQ19" s="261"/>
      <c r="AR19" s="261"/>
      <c r="AS19" s="261"/>
      <c r="AT19" s="261"/>
      <c r="AU19" s="261"/>
      <c r="AV19" s="261"/>
      <c r="AW19" s="261"/>
      <c r="AX19" s="261"/>
      <c r="AY19" s="261"/>
      <c r="AZ19" s="261"/>
      <c r="BA19" s="261"/>
      <c r="BB19" s="261"/>
      <c r="BC19" s="261"/>
      <c r="BD19" s="261"/>
      <c r="BE19" s="261"/>
      <c r="BF19" s="261"/>
      <c r="BG19" s="261"/>
      <c r="BH19" s="261"/>
    </row>
    <row r="20" spans="2:61" x14ac:dyDescent="0.2">
      <c r="B20" s="297"/>
      <c r="C20" s="131"/>
      <c r="D20" s="141" t="s">
        <v>123</v>
      </c>
      <c r="E20" s="260">
        <f t="shared" si="1"/>
        <v>0</v>
      </c>
      <c r="F20" s="261">
        <v>0</v>
      </c>
      <c r="G20" s="261">
        <v>0</v>
      </c>
      <c r="H20" s="261">
        <v>0</v>
      </c>
      <c r="I20" s="261">
        <v>0</v>
      </c>
      <c r="J20" s="261">
        <v>0</v>
      </c>
      <c r="K20" s="261">
        <v>0</v>
      </c>
      <c r="L20" s="261">
        <v>0</v>
      </c>
      <c r="M20" s="261">
        <v>0</v>
      </c>
      <c r="N20" s="261">
        <v>0</v>
      </c>
      <c r="O20" s="261">
        <v>0</v>
      </c>
      <c r="P20" s="261">
        <v>0</v>
      </c>
      <c r="Q20" s="261">
        <v>0</v>
      </c>
      <c r="R20" s="261">
        <v>0</v>
      </c>
      <c r="S20" s="261">
        <v>0</v>
      </c>
      <c r="T20" s="261">
        <v>0</v>
      </c>
      <c r="U20" s="261">
        <v>0</v>
      </c>
      <c r="V20" s="261">
        <v>0</v>
      </c>
      <c r="W20" s="261">
        <v>0</v>
      </c>
      <c r="X20" s="261">
        <v>0</v>
      </c>
      <c r="Y20" s="261">
        <v>0</v>
      </c>
      <c r="Z20" s="261"/>
      <c r="AA20" s="261"/>
      <c r="AB20" s="261"/>
      <c r="AC20" s="261"/>
      <c r="AD20" s="261"/>
      <c r="AE20" s="261"/>
      <c r="AF20" s="261"/>
      <c r="AG20" s="261"/>
      <c r="AH20" s="261"/>
      <c r="AI20" s="261"/>
      <c r="AJ20" s="261"/>
      <c r="AK20" s="261"/>
      <c r="AL20" s="261"/>
      <c r="AM20" s="261"/>
      <c r="AN20" s="261"/>
      <c r="AO20" s="261"/>
      <c r="AP20" s="261"/>
      <c r="AQ20" s="261"/>
      <c r="AR20" s="261"/>
      <c r="AS20" s="261"/>
      <c r="AT20" s="261"/>
      <c r="AU20" s="261"/>
      <c r="AV20" s="261"/>
      <c r="AW20" s="261"/>
      <c r="AX20" s="261"/>
      <c r="AY20" s="261"/>
      <c r="AZ20" s="261"/>
      <c r="BA20" s="261"/>
      <c r="BB20" s="261"/>
      <c r="BC20" s="261"/>
      <c r="BD20" s="261"/>
      <c r="BE20" s="261"/>
      <c r="BF20" s="261"/>
      <c r="BG20" s="261"/>
      <c r="BH20" s="261"/>
    </row>
    <row r="21" spans="2:61" x14ac:dyDescent="0.2">
      <c r="B21" s="297"/>
      <c r="C21" s="131"/>
      <c r="D21" s="141" t="s">
        <v>79</v>
      </c>
      <c r="E21" s="260">
        <f t="shared" si="1"/>
        <v>-1607634.0190718293</v>
      </c>
      <c r="F21" s="261">
        <v>0</v>
      </c>
      <c r="G21" s="261">
        <v>0</v>
      </c>
      <c r="H21" s="261">
        <v>0</v>
      </c>
      <c r="I21" s="261">
        <v>0</v>
      </c>
      <c r="J21" s="261">
        <v>0</v>
      </c>
      <c r="K21" s="261">
        <v>0</v>
      </c>
      <c r="L21" s="261">
        <v>0</v>
      </c>
      <c r="M21" s="261">
        <v>0</v>
      </c>
      <c r="N21" s="261">
        <v>0</v>
      </c>
      <c r="O21" s="261">
        <v>0</v>
      </c>
      <c r="P21" s="261">
        <v>0</v>
      </c>
      <c r="Q21" s="261">
        <v>0</v>
      </c>
      <c r="R21" s="261">
        <v>0</v>
      </c>
      <c r="S21" s="261">
        <v>0</v>
      </c>
      <c r="T21" s="261">
        <v>0</v>
      </c>
      <c r="U21" s="261">
        <v>-167462.58872828577</v>
      </c>
      <c r="V21" s="261">
        <v>-127481.40283517458</v>
      </c>
      <c r="W21" s="261">
        <v>-1125390.8404366113</v>
      </c>
      <c r="X21" s="261">
        <v>-14281.470879981325</v>
      </c>
      <c r="Y21" s="261">
        <v>-173017.71619177642</v>
      </c>
      <c r="Z21" s="261"/>
      <c r="AA21" s="261"/>
      <c r="AB21" s="261"/>
      <c r="AC21" s="261"/>
      <c r="AD21" s="261"/>
      <c r="AE21" s="261"/>
      <c r="AF21" s="261"/>
      <c r="AG21" s="261"/>
      <c r="AH21" s="261"/>
      <c r="AI21" s="261"/>
      <c r="AJ21" s="261"/>
      <c r="AK21" s="261"/>
      <c r="AL21" s="261"/>
      <c r="AM21" s="261"/>
      <c r="AN21" s="261"/>
      <c r="AO21" s="261"/>
      <c r="AP21" s="261"/>
      <c r="AQ21" s="261"/>
      <c r="AR21" s="261"/>
      <c r="AS21" s="261"/>
      <c r="AT21" s="261"/>
      <c r="AU21" s="261"/>
      <c r="AV21" s="261"/>
      <c r="AW21" s="261"/>
      <c r="AX21" s="261"/>
      <c r="AY21" s="261"/>
      <c r="AZ21" s="261"/>
      <c r="BA21" s="261"/>
      <c r="BB21" s="261"/>
      <c r="BC21" s="261"/>
      <c r="BD21" s="261"/>
      <c r="BE21" s="261"/>
      <c r="BF21" s="261"/>
      <c r="BG21" s="261"/>
      <c r="BH21" s="261"/>
    </row>
    <row r="22" spans="2:61" x14ac:dyDescent="0.2">
      <c r="B22" s="297"/>
      <c r="C22" s="131"/>
      <c r="D22" s="141" t="s">
        <v>316</v>
      </c>
      <c r="E22" s="260">
        <f t="shared" si="1"/>
        <v>4072801.552534671</v>
      </c>
      <c r="F22" s="261">
        <v>0</v>
      </c>
      <c r="G22" s="261">
        <v>0</v>
      </c>
      <c r="H22" s="261">
        <v>0</v>
      </c>
      <c r="I22" s="261">
        <v>0</v>
      </c>
      <c r="J22" s="261">
        <v>0</v>
      </c>
      <c r="K22" s="261">
        <v>0</v>
      </c>
      <c r="L22" s="261">
        <v>0</v>
      </c>
      <c r="M22" s="261">
        <v>0</v>
      </c>
      <c r="N22" s="261">
        <v>0</v>
      </c>
      <c r="O22" s="261">
        <v>0</v>
      </c>
      <c r="P22" s="261">
        <v>0</v>
      </c>
      <c r="Q22" s="261">
        <v>0</v>
      </c>
      <c r="R22" s="261">
        <v>0</v>
      </c>
      <c r="S22" s="261">
        <v>0</v>
      </c>
      <c r="T22" s="261">
        <v>0</v>
      </c>
      <c r="U22" s="261">
        <v>1484368.0764441006</v>
      </c>
      <c r="V22" s="261">
        <v>370240.86764946365</v>
      </c>
      <c r="W22" s="261">
        <v>438440.44935176638</v>
      </c>
      <c r="X22" s="261">
        <v>886825.40799987107</v>
      </c>
      <c r="Y22" s="261">
        <v>892926.75108946895</v>
      </c>
      <c r="Z22" s="261"/>
      <c r="AA22" s="261"/>
      <c r="AB22" s="261"/>
      <c r="AC22" s="261"/>
      <c r="AD22" s="261"/>
      <c r="AE22" s="261"/>
      <c r="AF22" s="261"/>
      <c r="AG22" s="261"/>
      <c r="AH22" s="261"/>
      <c r="AI22" s="261"/>
      <c r="AJ22" s="261"/>
      <c r="AK22" s="261"/>
      <c r="AL22" s="261"/>
      <c r="AM22" s="261"/>
      <c r="AN22" s="261"/>
      <c r="AO22" s="261"/>
      <c r="AP22" s="261"/>
      <c r="AQ22" s="261"/>
      <c r="AR22" s="261"/>
      <c r="AS22" s="261"/>
      <c r="AT22" s="261"/>
      <c r="AU22" s="261"/>
      <c r="AV22" s="261"/>
      <c r="AW22" s="261"/>
      <c r="AX22" s="261"/>
      <c r="AY22" s="261"/>
      <c r="AZ22" s="261"/>
      <c r="BA22" s="261"/>
      <c r="BB22" s="261"/>
      <c r="BC22" s="261"/>
      <c r="BD22" s="261"/>
      <c r="BE22" s="261"/>
      <c r="BF22" s="261"/>
      <c r="BG22" s="261"/>
      <c r="BH22" s="261"/>
    </row>
    <row r="23" spans="2:61" x14ac:dyDescent="0.2">
      <c r="B23" s="297"/>
      <c r="C23" s="131"/>
      <c r="D23" s="142" t="s">
        <v>75</v>
      </c>
      <c r="E23" s="260">
        <f>SUM(F23:BH23)</f>
        <v>24990704.142623212</v>
      </c>
      <c r="F23" s="262">
        <f>SUM(F18:F22)</f>
        <v>0</v>
      </c>
      <c r="G23" s="262">
        <f t="shared" ref="G23:BH23" si="3">SUM(G18:G22)</f>
        <v>0</v>
      </c>
      <c r="H23" s="262">
        <f t="shared" si="3"/>
        <v>73674.773073149263</v>
      </c>
      <c r="I23" s="262">
        <f t="shared" si="3"/>
        <v>227939.02974330404</v>
      </c>
      <c r="J23" s="262">
        <f t="shared" si="3"/>
        <v>147017.06238047019</v>
      </c>
      <c r="K23" s="262">
        <f t="shared" si="3"/>
        <v>209613.56370070964</v>
      </c>
      <c r="L23" s="262">
        <f t="shared" si="3"/>
        <v>884487.17393533094</v>
      </c>
      <c r="M23" s="262">
        <f t="shared" si="3"/>
        <v>331331.25470242498</v>
      </c>
      <c r="N23" s="262">
        <f t="shared" si="3"/>
        <v>236792.98047519717</v>
      </c>
      <c r="O23" s="262">
        <f t="shared" si="3"/>
        <v>176695.33740221953</v>
      </c>
      <c r="P23" s="262">
        <f t="shared" si="3"/>
        <v>1139044.7281293552</v>
      </c>
      <c r="Q23" s="262">
        <f t="shared" si="3"/>
        <v>1704661.6347807012</v>
      </c>
      <c r="R23" s="262">
        <f t="shared" si="3"/>
        <v>702975.48110616347</v>
      </c>
      <c r="S23" s="262">
        <f t="shared" si="3"/>
        <v>1156630.7220834689</v>
      </c>
      <c r="T23" s="262">
        <f t="shared" si="3"/>
        <v>1789464.6073858426</v>
      </c>
      <c r="U23" s="262">
        <f t="shared" si="3"/>
        <v>3281074.1340296576</v>
      </c>
      <c r="V23" s="262">
        <f t="shared" si="3"/>
        <v>1414719.9213917633</v>
      </c>
      <c r="W23" s="262">
        <f t="shared" si="3"/>
        <v>5111536.1850410625</v>
      </c>
      <c r="X23" s="262">
        <f t="shared" si="3"/>
        <v>4630534.7895750757</v>
      </c>
      <c r="Y23" s="262">
        <f t="shared" si="3"/>
        <v>1772510.7636873168</v>
      </c>
      <c r="Z23" s="262">
        <f t="shared" si="3"/>
        <v>0</v>
      </c>
      <c r="AA23" s="262">
        <f t="shared" si="3"/>
        <v>0</v>
      </c>
      <c r="AB23" s="262">
        <f t="shared" si="3"/>
        <v>0</v>
      </c>
      <c r="AC23" s="262">
        <f t="shared" si="3"/>
        <v>0</v>
      </c>
      <c r="AD23" s="262">
        <f t="shared" si="3"/>
        <v>0</v>
      </c>
      <c r="AE23" s="262">
        <f t="shared" si="3"/>
        <v>0</v>
      </c>
      <c r="AF23" s="262">
        <f t="shared" si="3"/>
        <v>0</v>
      </c>
      <c r="AG23" s="262">
        <f t="shared" si="3"/>
        <v>0</v>
      </c>
      <c r="AH23" s="262">
        <f t="shared" si="3"/>
        <v>0</v>
      </c>
      <c r="AI23" s="262">
        <f t="shared" si="3"/>
        <v>0</v>
      </c>
      <c r="AJ23" s="262">
        <f t="shared" si="3"/>
        <v>0</v>
      </c>
      <c r="AK23" s="262">
        <f t="shared" si="3"/>
        <v>0</v>
      </c>
      <c r="AL23" s="262">
        <f t="shared" si="3"/>
        <v>0</v>
      </c>
      <c r="AM23" s="262">
        <f t="shared" si="3"/>
        <v>0</v>
      </c>
      <c r="AN23" s="262">
        <f t="shared" si="3"/>
        <v>0</v>
      </c>
      <c r="AO23" s="262">
        <f t="shared" si="3"/>
        <v>0</v>
      </c>
      <c r="AP23" s="262">
        <f t="shared" si="3"/>
        <v>0</v>
      </c>
      <c r="AQ23" s="262">
        <f t="shared" si="3"/>
        <v>0</v>
      </c>
      <c r="AR23" s="262">
        <f t="shared" si="3"/>
        <v>0</v>
      </c>
      <c r="AS23" s="262">
        <f t="shared" si="3"/>
        <v>0</v>
      </c>
      <c r="AT23" s="262">
        <f t="shared" si="3"/>
        <v>0</v>
      </c>
      <c r="AU23" s="262">
        <f t="shared" si="3"/>
        <v>0</v>
      </c>
      <c r="AV23" s="262">
        <f t="shared" si="3"/>
        <v>0</v>
      </c>
      <c r="AW23" s="262">
        <f t="shared" si="3"/>
        <v>0</v>
      </c>
      <c r="AX23" s="262">
        <f t="shared" si="3"/>
        <v>0</v>
      </c>
      <c r="AY23" s="262">
        <f t="shared" si="3"/>
        <v>0</v>
      </c>
      <c r="AZ23" s="262">
        <f t="shared" si="3"/>
        <v>0</v>
      </c>
      <c r="BA23" s="262">
        <f t="shared" si="3"/>
        <v>0</v>
      </c>
      <c r="BB23" s="262">
        <f t="shared" si="3"/>
        <v>0</v>
      </c>
      <c r="BC23" s="262">
        <f t="shared" si="3"/>
        <v>0</v>
      </c>
      <c r="BD23" s="262">
        <f t="shared" si="3"/>
        <v>0</v>
      </c>
      <c r="BE23" s="262">
        <f t="shared" si="3"/>
        <v>0</v>
      </c>
      <c r="BF23" s="262">
        <f t="shared" si="3"/>
        <v>0</v>
      </c>
      <c r="BG23" s="262">
        <f t="shared" si="3"/>
        <v>0</v>
      </c>
      <c r="BH23" s="262">
        <f t="shared" si="3"/>
        <v>0</v>
      </c>
    </row>
    <row r="24" spans="2:61" x14ac:dyDescent="0.2">
      <c r="B24" s="297"/>
      <c r="C24" s="131"/>
      <c r="D24" s="142" t="s">
        <v>96</v>
      </c>
      <c r="E24" s="260">
        <f>E16+E23</f>
        <v>297884690.47440457</v>
      </c>
      <c r="F24" s="262">
        <f t="shared" ref="F24:BH24" si="4">F16+F23</f>
        <v>63603.885614975989</v>
      </c>
      <c r="G24" s="262">
        <f t="shared" si="4"/>
        <v>8859790.206315808</v>
      </c>
      <c r="H24" s="262">
        <f t="shared" si="4"/>
        <v>7527050.8207526673</v>
      </c>
      <c r="I24" s="262">
        <f t="shared" si="4"/>
        <v>7607927.8005955638</v>
      </c>
      <c r="J24" s="262">
        <f t="shared" si="4"/>
        <v>54691889.013716467</v>
      </c>
      <c r="K24" s="262">
        <f t="shared" si="4"/>
        <v>6008663.6228287155</v>
      </c>
      <c r="L24" s="262">
        <f t="shared" si="4"/>
        <v>883915.01714334963</v>
      </c>
      <c r="M24" s="262">
        <f t="shared" si="4"/>
        <v>19979740.799138643</v>
      </c>
      <c r="N24" s="262">
        <f t="shared" si="4"/>
        <v>71414489.441769779</v>
      </c>
      <c r="O24" s="262">
        <f t="shared" si="4"/>
        <v>49142355.725511707</v>
      </c>
      <c r="P24" s="262">
        <f t="shared" si="4"/>
        <v>7348294.3597156825</v>
      </c>
      <c r="Q24" s="262">
        <f t="shared" si="4"/>
        <v>-898264.09387242002</v>
      </c>
      <c r="R24" s="262">
        <f t="shared" si="4"/>
        <v>3211610.2468339326</v>
      </c>
      <c r="S24" s="262">
        <f t="shared" si="4"/>
        <v>2204145.7480013408</v>
      </c>
      <c r="T24" s="262">
        <f t="shared" si="4"/>
        <v>3409245.5160415778</v>
      </c>
      <c r="U24" s="262">
        <f t="shared" si="4"/>
        <v>7931483.9902452659</v>
      </c>
      <c r="V24" s="262">
        <f t="shared" si="4"/>
        <v>15647699.182633473</v>
      </c>
      <c r="W24" s="262">
        <f t="shared" si="4"/>
        <v>11793301.214013323</v>
      </c>
      <c r="X24" s="262">
        <f t="shared" si="4"/>
        <v>15092499.891063901</v>
      </c>
      <c r="Y24" s="262">
        <f t="shared" si="4"/>
        <v>5965248.0863409657</v>
      </c>
      <c r="Z24" s="262">
        <f t="shared" si="4"/>
        <v>0</v>
      </c>
      <c r="AA24" s="262">
        <f t="shared" si="4"/>
        <v>0</v>
      </c>
      <c r="AB24" s="262">
        <f t="shared" si="4"/>
        <v>0</v>
      </c>
      <c r="AC24" s="262">
        <f t="shared" si="4"/>
        <v>0</v>
      </c>
      <c r="AD24" s="262">
        <f t="shared" si="4"/>
        <v>0</v>
      </c>
      <c r="AE24" s="262">
        <f t="shared" si="4"/>
        <v>0</v>
      </c>
      <c r="AF24" s="262">
        <f t="shared" si="4"/>
        <v>0</v>
      </c>
      <c r="AG24" s="262">
        <f t="shared" si="4"/>
        <v>0</v>
      </c>
      <c r="AH24" s="262">
        <f t="shared" si="4"/>
        <v>0</v>
      </c>
      <c r="AI24" s="262">
        <f t="shared" si="4"/>
        <v>0</v>
      </c>
      <c r="AJ24" s="262">
        <f t="shared" si="4"/>
        <v>0</v>
      </c>
      <c r="AK24" s="262">
        <f t="shared" si="4"/>
        <v>0</v>
      </c>
      <c r="AL24" s="262">
        <f t="shared" si="4"/>
        <v>0</v>
      </c>
      <c r="AM24" s="262">
        <f t="shared" si="4"/>
        <v>0</v>
      </c>
      <c r="AN24" s="262">
        <f t="shared" si="4"/>
        <v>0</v>
      </c>
      <c r="AO24" s="262">
        <f t="shared" si="4"/>
        <v>0</v>
      </c>
      <c r="AP24" s="262">
        <f t="shared" si="4"/>
        <v>0</v>
      </c>
      <c r="AQ24" s="262">
        <f t="shared" si="4"/>
        <v>0</v>
      </c>
      <c r="AR24" s="262">
        <f t="shared" si="4"/>
        <v>0</v>
      </c>
      <c r="AS24" s="262">
        <f t="shared" si="4"/>
        <v>0</v>
      </c>
      <c r="AT24" s="262">
        <f t="shared" si="4"/>
        <v>0</v>
      </c>
      <c r="AU24" s="262">
        <f t="shared" si="4"/>
        <v>0</v>
      </c>
      <c r="AV24" s="262">
        <f t="shared" si="4"/>
        <v>0</v>
      </c>
      <c r="AW24" s="262">
        <f t="shared" si="4"/>
        <v>0</v>
      </c>
      <c r="AX24" s="262">
        <f t="shared" si="4"/>
        <v>0</v>
      </c>
      <c r="AY24" s="262">
        <f t="shared" si="4"/>
        <v>0</v>
      </c>
      <c r="AZ24" s="262">
        <f t="shared" si="4"/>
        <v>0</v>
      </c>
      <c r="BA24" s="262">
        <f t="shared" si="4"/>
        <v>0</v>
      </c>
      <c r="BB24" s="262">
        <f t="shared" si="4"/>
        <v>0</v>
      </c>
      <c r="BC24" s="262">
        <f t="shared" si="4"/>
        <v>0</v>
      </c>
      <c r="BD24" s="262">
        <f t="shared" si="4"/>
        <v>0</v>
      </c>
      <c r="BE24" s="262">
        <f t="shared" si="4"/>
        <v>0</v>
      </c>
      <c r="BF24" s="262">
        <f t="shared" si="4"/>
        <v>0</v>
      </c>
      <c r="BG24" s="262">
        <f t="shared" si="4"/>
        <v>0</v>
      </c>
      <c r="BH24" s="262">
        <f t="shared" si="4"/>
        <v>0</v>
      </c>
    </row>
    <row r="25" spans="2:61" ht="15" x14ac:dyDescent="0.25">
      <c r="B25" s="297"/>
      <c r="C25" s="412" t="s">
        <v>203</v>
      </c>
      <c r="D25" s="389"/>
      <c r="E25" s="260"/>
      <c r="F25" s="283"/>
      <c r="G25" s="283"/>
      <c r="H25" s="283"/>
      <c r="I25" s="283"/>
      <c r="J25" s="283"/>
      <c r="K25" s="283"/>
      <c r="L25" s="283"/>
      <c r="M25" s="283"/>
      <c r="N25" s="283"/>
      <c r="O25" s="283"/>
      <c r="P25" s="283"/>
      <c r="Q25" s="283"/>
      <c r="R25" s="283"/>
      <c r="S25" s="283"/>
      <c r="T25" s="283"/>
      <c r="U25" s="283"/>
      <c r="V25" s="283"/>
      <c r="W25" s="283"/>
      <c r="X25" s="283"/>
      <c r="Y25" s="283"/>
      <c r="Z25" s="283"/>
      <c r="AA25" s="283"/>
      <c r="AB25" s="283"/>
      <c r="AC25" s="283"/>
      <c r="AD25" s="283"/>
      <c r="AE25" s="283"/>
      <c r="AF25" s="283"/>
      <c r="AG25" s="283"/>
      <c r="AH25" s="283"/>
      <c r="AI25" s="283"/>
      <c r="AJ25" s="283"/>
      <c r="AK25" s="283"/>
      <c r="AL25" s="283"/>
      <c r="AM25" s="283"/>
      <c r="AN25" s="283"/>
      <c r="AO25" s="283"/>
      <c r="AP25" s="283"/>
      <c r="AQ25" s="283"/>
      <c r="AR25" s="283"/>
      <c r="AS25" s="283"/>
      <c r="AT25" s="283"/>
      <c r="AU25" s="283"/>
      <c r="AV25" s="283"/>
      <c r="AW25" s="283"/>
      <c r="AX25" s="283"/>
      <c r="AY25" s="283"/>
      <c r="AZ25" s="283"/>
      <c r="BA25" s="283"/>
      <c r="BB25" s="283"/>
      <c r="BC25" s="283"/>
      <c r="BD25" s="283"/>
      <c r="BE25" s="283"/>
      <c r="BF25" s="283"/>
      <c r="BG25" s="283"/>
      <c r="BH25" s="283"/>
    </row>
    <row r="26" spans="2:61" x14ac:dyDescent="0.2">
      <c r="B26" s="348" t="s">
        <v>584</v>
      </c>
      <c r="C26" s="131"/>
      <c r="D26" s="143" t="s">
        <v>116</v>
      </c>
      <c r="E26" s="260">
        <f t="shared" si="1"/>
        <v>964865744.01539826</v>
      </c>
      <c r="F26" s="261">
        <v>0</v>
      </c>
      <c r="G26" s="261">
        <v>556613.29204424762</v>
      </c>
      <c r="H26" s="261">
        <v>5203517.0420707958</v>
      </c>
      <c r="I26" s="261">
        <v>9005898.0597243048</v>
      </c>
      <c r="J26" s="261">
        <v>21814270.445779651</v>
      </c>
      <c r="K26" s="261">
        <v>26915739.431454644</v>
      </c>
      <c r="L26" s="261">
        <v>28045022.524238423</v>
      </c>
      <c r="M26" s="261">
        <v>29568973.596987508</v>
      </c>
      <c r="N26" s="261">
        <v>29859937.997559082</v>
      </c>
      <c r="O26" s="261">
        <v>43457625.333057754</v>
      </c>
      <c r="P26" s="261">
        <v>60833426.865092434</v>
      </c>
      <c r="Q26" s="261">
        <v>58074315.24149283</v>
      </c>
      <c r="R26" s="261">
        <v>61982011.437889971</v>
      </c>
      <c r="S26" s="261">
        <v>63994615.67155914</v>
      </c>
      <c r="T26" s="261">
        <v>71328858.742402464</v>
      </c>
      <c r="U26" s="261">
        <v>77498174.793040603</v>
      </c>
      <c r="V26" s="261">
        <v>84718343.093971357</v>
      </c>
      <c r="W26" s="261">
        <v>95018995.76037316</v>
      </c>
      <c r="X26" s="261">
        <v>102870139.8275739</v>
      </c>
      <c r="Y26" s="261">
        <v>94119264.859086096</v>
      </c>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261"/>
      <c r="BF26" s="261"/>
      <c r="BG26" s="261"/>
      <c r="BH26" s="261"/>
    </row>
    <row r="27" spans="2:61" x14ac:dyDescent="0.2">
      <c r="B27" s="348" t="s">
        <v>584</v>
      </c>
      <c r="C27" s="131"/>
      <c r="D27" s="143" t="s">
        <v>117</v>
      </c>
      <c r="E27" s="260">
        <f t="shared" si="1"/>
        <v>-110298554.77559018</v>
      </c>
      <c r="F27" s="261">
        <v>0</v>
      </c>
      <c r="G27" s="261">
        <v>-45407.168382741278</v>
      </c>
      <c r="H27" s="261">
        <v>-250110.24952179519</v>
      </c>
      <c r="I27" s="261">
        <v>-637930.60243972996</v>
      </c>
      <c r="J27" s="261">
        <v>-760128.32599705318</v>
      </c>
      <c r="K27" s="261">
        <v>-1147577.2937507313</v>
      </c>
      <c r="L27" s="261">
        <v>-1442111.9737409381</v>
      </c>
      <c r="M27" s="261">
        <v>-1492359.1501825396</v>
      </c>
      <c r="N27" s="261">
        <v>-1563984.9153040391</v>
      </c>
      <c r="O27" s="261">
        <v>-1736983.819190877</v>
      </c>
      <c r="P27" s="261">
        <v>-2910932.1513248496</v>
      </c>
      <c r="Q27" s="261">
        <v>-6960418.7242311388</v>
      </c>
      <c r="R27" s="261">
        <v>-6505024.8239581631</v>
      </c>
      <c r="S27" s="261">
        <v>-9087023.8890892826</v>
      </c>
      <c r="T27" s="261">
        <v>-8740622.4422984421</v>
      </c>
      <c r="U27" s="261">
        <v>-8546625.5308565404</v>
      </c>
      <c r="V27" s="261">
        <v>-10533718.432900731</v>
      </c>
      <c r="W27" s="261">
        <v>-12857694.914820883</v>
      </c>
      <c r="X27" s="261">
        <v>-18661581.496754102</v>
      </c>
      <c r="Y27" s="261">
        <v>-16418318.870845608</v>
      </c>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1"/>
      <c r="BH27" s="261"/>
      <c r="BI27" s="414"/>
    </row>
    <row r="28" spans="2:61" x14ac:dyDescent="0.2">
      <c r="B28" s="348" t="s">
        <v>585</v>
      </c>
      <c r="C28" s="131"/>
      <c r="D28" s="143" t="s">
        <v>118</v>
      </c>
      <c r="E28" s="260">
        <f t="shared" si="1"/>
        <v>-200156041.35995191</v>
      </c>
      <c r="F28" s="261">
        <v>0</v>
      </c>
      <c r="G28" s="261">
        <v>-84574.627537189095</v>
      </c>
      <c r="H28" s="261">
        <v>-1176974.9605729075</v>
      </c>
      <c r="I28" s="261">
        <v>-2018942.0538898793</v>
      </c>
      <c r="J28" s="261">
        <v>-5314392.8878379073</v>
      </c>
      <c r="K28" s="261">
        <v>-5650561.6559521388</v>
      </c>
      <c r="L28" s="261">
        <v>-5968675.7842863901</v>
      </c>
      <c r="M28" s="261">
        <v>-6497689.5278035663</v>
      </c>
      <c r="N28" s="261">
        <v>-5865208.4667265629</v>
      </c>
      <c r="O28" s="261">
        <v>-8221556.1638133554</v>
      </c>
      <c r="P28" s="261">
        <v>-12340527.085707732</v>
      </c>
      <c r="Q28" s="261">
        <v>-10683534.659215556</v>
      </c>
      <c r="R28" s="261">
        <v>-12490326.961061439</v>
      </c>
      <c r="S28" s="261">
        <v>-12793292.583080474</v>
      </c>
      <c r="T28" s="261">
        <v>-15180223.355229748</v>
      </c>
      <c r="U28" s="261">
        <v>-17004161.780727331</v>
      </c>
      <c r="V28" s="261">
        <v>-18397240.519169055</v>
      </c>
      <c r="W28" s="261">
        <v>-20584435.88190528</v>
      </c>
      <c r="X28" s="261">
        <v>-20996969.609022927</v>
      </c>
      <c r="Y28" s="261">
        <v>-18886752.796412505</v>
      </c>
      <c r="Z28" s="261"/>
      <c r="AA28" s="261"/>
      <c r="AB28" s="261"/>
      <c r="AC28" s="261"/>
      <c r="AD28" s="261"/>
      <c r="AE28" s="261"/>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c r="BD28" s="261"/>
      <c r="BE28" s="261"/>
      <c r="BF28" s="261"/>
      <c r="BG28" s="261"/>
      <c r="BH28" s="261"/>
    </row>
    <row r="29" spans="2:61" x14ac:dyDescent="0.2">
      <c r="B29" s="348"/>
      <c r="C29" s="131"/>
      <c r="D29" s="143" t="s">
        <v>317</v>
      </c>
      <c r="E29" s="260">
        <f t="shared" si="1"/>
        <v>-242412.18191551784</v>
      </c>
      <c r="F29" s="261">
        <v>0</v>
      </c>
      <c r="G29" s="261">
        <v>0</v>
      </c>
      <c r="H29" s="261">
        <v>0</v>
      </c>
      <c r="I29" s="261">
        <v>0</v>
      </c>
      <c r="J29" s="261">
        <v>0</v>
      </c>
      <c r="K29" s="261">
        <v>0</v>
      </c>
      <c r="L29" s="261">
        <v>0</v>
      </c>
      <c r="M29" s="261">
        <v>0</v>
      </c>
      <c r="N29" s="261">
        <v>0</v>
      </c>
      <c r="O29" s="261">
        <v>0</v>
      </c>
      <c r="P29" s="261">
        <v>0</v>
      </c>
      <c r="Q29" s="261">
        <v>0</v>
      </c>
      <c r="R29" s="261">
        <v>0</v>
      </c>
      <c r="S29" s="261">
        <v>0</v>
      </c>
      <c r="T29" s="261">
        <v>0</v>
      </c>
      <c r="U29" s="261">
        <v>0</v>
      </c>
      <c r="V29" s="261">
        <v>-45463.933154056474</v>
      </c>
      <c r="W29" s="261">
        <v>-41639.840196953068</v>
      </c>
      <c r="X29" s="261">
        <v>-79321.337247302392</v>
      </c>
      <c r="Y29" s="261">
        <v>-75987.071317205919</v>
      </c>
      <c r="Z29" s="261"/>
      <c r="AA29" s="261"/>
      <c r="AB29" s="261"/>
      <c r="AC29" s="261"/>
      <c r="AD29" s="261"/>
      <c r="AE29" s="261"/>
      <c r="AF29" s="261"/>
      <c r="AG29" s="261"/>
      <c r="AH29" s="261"/>
      <c r="AI29" s="261"/>
      <c r="AJ29" s="261"/>
      <c r="AK29" s="261"/>
      <c r="AL29" s="261"/>
      <c r="AM29" s="261"/>
      <c r="AN29" s="261"/>
      <c r="AO29" s="261"/>
      <c r="AP29" s="261"/>
      <c r="AQ29" s="261"/>
      <c r="AR29" s="261"/>
      <c r="AS29" s="261"/>
      <c r="AT29" s="261"/>
      <c r="AU29" s="261"/>
      <c r="AV29" s="261"/>
      <c r="AW29" s="261"/>
      <c r="AX29" s="261"/>
      <c r="AY29" s="261"/>
      <c r="AZ29" s="261"/>
      <c r="BA29" s="261"/>
      <c r="BB29" s="261"/>
      <c r="BC29" s="261"/>
      <c r="BD29" s="261"/>
      <c r="BE29" s="261"/>
      <c r="BF29" s="261"/>
      <c r="BG29" s="261"/>
      <c r="BH29" s="261"/>
    </row>
    <row r="30" spans="2:61" x14ac:dyDescent="0.2">
      <c r="B30" s="348" t="s">
        <v>586</v>
      </c>
      <c r="C30" s="131"/>
      <c r="D30" s="143" t="s">
        <v>164</v>
      </c>
      <c r="E30" s="260">
        <f t="shared" si="1"/>
        <v>-356284045.22353601</v>
      </c>
      <c r="F30" s="261">
        <v>0</v>
      </c>
      <c r="G30" s="261">
        <v>-6180.4046850270261</v>
      </c>
      <c r="H30" s="261">
        <v>-831161.62807001732</v>
      </c>
      <c r="I30" s="261">
        <v>-1174998.5525682978</v>
      </c>
      <c r="J30" s="261">
        <v>-1526592.1791272953</v>
      </c>
      <c r="K30" s="261">
        <v>-5533100.0454913862</v>
      </c>
      <c r="L30" s="261">
        <v>-4376387.8744907863</v>
      </c>
      <c r="M30" s="261">
        <v>-2888433.5414253767</v>
      </c>
      <c r="N30" s="261">
        <v>-3109583.9307993948</v>
      </c>
      <c r="O30" s="261">
        <v>-7416461.2365200147</v>
      </c>
      <c r="P30" s="261">
        <v>-9365266.6840616725</v>
      </c>
      <c r="Q30" s="261">
        <v>-6797364.8830333538</v>
      </c>
      <c r="R30" s="261">
        <v>-3777495.5218134141</v>
      </c>
      <c r="S30" s="261">
        <v>-30817477.358199548</v>
      </c>
      <c r="T30" s="261">
        <v>-43998767.428832695</v>
      </c>
      <c r="U30" s="261">
        <v>-44015903.491211474</v>
      </c>
      <c r="V30" s="261">
        <v>-40094221.026114061</v>
      </c>
      <c r="W30" s="261">
        <v>-49741923.90943671</v>
      </c>
      <c r="X30" s="261">
        <v>-48039767.493485659</v>
      </c>
      <c r="Y30" s="261">
        <v>-52772958.034169801</v>
      </c>
      <c r="Z30" s="261"/>
      <c r="AA30" s="261"/>
      <c r="AB30" s="261"/>
      <c r="AC30" s="261"/>
      <c r="AD30" s="261"/>
      <c r="AE30" s="261"/>
      <c r="AF30" s="261"/>
      <c r="AG30" s="261"/>
      <c r="AH30" s="261"/>
      <c r="AI30" s="261"/>
      <c r="AJ30" s="261"/>
      <c r="AK30" s="261"/>
      <c r="AL30" s="261"/>
      <c r="AM30" s="261"/>
      <c r="AN30" s="261"/>
      <c r="AO30" s="261"/>
      <c r="AP30" s="261"/>
      <c r="AQ30" s="261"/>
      <c r="AR30" s="261"/>
      <c r="AS30" s="261"/>
      <c r="AT30" s="261"/>
      <c r="AU30" s="261"/>
      <c r="AV30" s="261"/>
      <c r="AW30" s="261"/>
      <c r="AX30" s="261"/>
      <c r="AY30" s="261"/>
      <c r="AZ30" s="261"/>
      <c r="BA30" s="261"/>
      <c r="BB30" s="261"/>
      <c r="BC30" s="261"/>
      <c r="BD30" s="261"/>
      <c r="BE30" s="261"/>
      <c r="BF30" s="261"/>
      <c r="BG30" s="261"/>
      <c r="BH30" s="261"/>
    </row>
    <row r="31" spans="2:61" x14ac:dyDescent="0.2">
      <c r="B31" s="297"/>
      <c r="C31" s="131"/>
      <c r="D31" s="142" t="s">
        <v>165</v>
      </c>
      <c r="E31" s="260">
        <f t="shared" si="1"/>
        <v>297884690.47440469</v>
      </c>
      <c r="F31" s="262">
        <f>SUM(F26:F30)</f>
        <v>0</v>
      </c>
      <c r="G31" s="262">
        <f t="shared" ref="G31:BH31" si="5">SUM(G26:G30)</f>
        <v>420451.09143929021</v>
      </c>
      <c r="H31" s="262">
        <f t="shared" si="5"/>
        <v>2945270.203906076</v>
      </c>
      <c r="I31" s="262">
        <f t="shared" si="5"/>
        <v>5174026.8508263985</v>
      </c>
      <c r="J31" s="262">
        <f t="shared" si="5"/>
        <v>14213157.052817395</v>
      </c>
      <c r="K31" s="262">
        <f t="shared" si="5"/>
        <v>14584500.436260384</v>
      </c>
      <c r="L31" s="262">
        <f t="shared" si="5"/>
        <v>16257846.891720306</v>
      </c>
      <c r="M31" s="262">
        <f t="shared" si="5"/>
        <v>18690491.377576027</v>
      </c>
      <c r="N31" s="262">
        <f t="shared" si="5"/>
        <v>19321160.684729084</v>
      </c>
      <c r="O31" s="262">
        <f t="shared" si="5"/>
        <v>26082624.113533508</v>
      </c>
      <c r="P31" s="262">
        <f t="shared" si="5"/>
        <v>36216700.943998188</v>
      </c>
      <c r="Q31" s="262">
        <f t="shared" si="5"/>
        <v>33632996.975012779</v>
      </c>
      <c r="R31" s="262">
        <f t="shared" si="5"/>
        <v>39209164.131056949</v>
      </c>
      <c r="S31" s="262">
        <f t="shared" si="5"/>
        <v>11296821.841189835</v>
      </c>
      <c r="T31" s="262">
        <f t="shared" si="5"/>
        <v>3409245.5160415769</v>
      </c>
      <c r="U31" s="262">
        <f t="shared" si="5"/>
        <v>7931483.9902452677</v>
      </c>
      <c r="V31" s="262">
        <f t="shared" si="5"/>
        <v>15647699.18263346</v>
      </c>
      <c r="W31" s="262">
        <f t="shared" si="5"/>
        <v>11793301.214013338</v>
      </c>
      <c r="X31" s="262">
        <f t="shared" si="5"/>
        <v>15092499.891063891</v>
      </c>
      <c r="Y31" s="262">
        <f t="shared" si="5"/>
        <v>5965248.0863409713</v>
      </c>
      <c r="Z31" s="262">
        <f t="shared" si="5"/>
        <v>0</v>
      </c>
      <c r="AA31" s="262">
        <f t="shared" si="5"/>
        <v>0</v>
      </c>
      <c r="AB31" s="262">
        <f t="shared" si="5"/>
        <v>0</v>
      </c>
      <c r="AC31" s="262">
        <f t="shared" si="5"/>
        <v>0</v>
      </c>
      <c r="AD31" s="262">
        <f t="shared" si="5"/>
        <v>0</v>
      </c>
      <c r="AE31" s="262">
        <f t="shared" si="5"/>
        <v>0</v>
      </c>
      <c r="AF31" s="262">
        <f t="shared" si="5"/>
        <v>0</v>
      </c>
      <c r="AG31" s="262">
        <f t="shared" si="5"/>
        <v>0</v>
      </c>
      <c r="AH31" s="262">
        <f t="shared" si="5"/>
        <v>0</v>
      </c>
      <c r="AI31" s="262">
        <f t="shared" si="5"/>
        <v>0</v>
      </c>
      <c r="AJ31" s="262">
        <f t="shared" si="5"/>
        <v>0</v>
      </c>
      <c r="AK31" s="262">
        <f t="shared" si="5"/>
        <v>0</v>
      </c>
      <c r="AL31" s="262">
        <f t="shared" si="5"/>
        <v>0</v>
      </c>
      <c r="AM31" s="262">
        <f t="shared" si="5"/>
        <v>0</v>
      </c>
      <c r="AN31" s="262">
        <f t="shared" si="5"/>
        <v>0</v>
      </c>
      <c r="AO31" s="262">
        <f t="shared" si="5"/>
        <v>0</v>
      </c>
      <c r="AP31" s="262">
        <f t="shared" si="5"/>
        <v>0</v>
      </c>
      <c r="AQ31" s="262">
        <f t="shared" si="5"/>
        <v>0</v>
      </c>
      <c r="AR31" s="262">
        <f t="shared" si="5"/>
        <v>0</v>
      </c>
      <c r="AS31" s="262">
        <f t="shared" si="5"/>
        <v>0</v>
      </c>
      <c r="AT31" s="262">
        <f t="shared" si="5"/>
        <v>0</v>
      </c>
      <c r="AU31" s="262">
        <f t="shared" si="5"/>
        <v>0</v>
      </c>
      <c r="AV31" s="262">
        <f t="shared" si="5"/>
        <v>0</v>
      </c>
      <c r="AW31" s="262">
        <f t="shared" si="5"/>
        <v>0</v>
      </c>
      <c r="AX31" s="262">
        <f t="shared" si="5"/>
        <v>0</v>
      </c>
      <c r="AY31" s="262">
        <f t="shared" si="5"/>
        <v>0</v>
      </c>
      <c r="AZ31" s="262">
        <f t="shared" si="5"/>
        <v>0</v>
      </c>
      <c r="BA31" s="262">
        <f t="shared" si="5"/>
        <v>0</v>
      </c>
      <c r="BB31" s="262">
        <f t="shared" si="5"/>
        <v>0</v>
      </c>
      <c r="BC31" s="262">
        <f t="shared" si="5"/>
        <v>0</v>
      </c>
      <c r="BD31" s="262">
        <f t="shared" si="5"/>
        <v>0</v>
      </c>
      <c r="BE31" s="262">
        <f t="shared" si="5"/>
        <v>0</v>
      </c>
      <c r="BF31" s="262">
        <f t="shared" si="5"/>
        <v>0</v>
      </c>
      <c r="BG31" s="262">
        <f t="shared" si="5"/>
        <v>0</v>
      </c>
      <c r="BH31" s="262">
        <f t="shared" si="5"/>
        <v>0</v>
      </c>
    </row>
    <row r="32" spans="2:61" ht="15.75" x14ac:dyDescent="0.2">
      <c r="B32" s="297"/>
      <c r="C32" s="40"/>
      <c r="D32" s="57" t="s">
        <v>204</v>
      </c>
      <c r="E32" s="260">
        <f t="shared" si="1"/>
        <v>-2.2351741790771484E-8</v>
      </c>
      <c r="F32" s="262">
        <f>F16+F23-F31</f>
        <v>63603.885614975989</v>
      </c>
      <c r="G32" s="262">
        <f t="shared" ref="G32:BH32" si="6">G16+G23-G31</f>
        <v>8439339.114876518</v>
      </c>
      <c r="H32" s="262">
        <f t="shared" si="6"/>
        <v>4581780.6168465912</v>
      </c>
      <c r="I32" s="262">
        <f t="shared" si="6"/>
        <v>2433900.9497691654</v>
      </c>
      <c r="J32" s="262">
        <f t="shared" si="6"/>
        <v>40478731.96089907</v>
      </c>
      <c r="K32" s="262">
        <f t="shared" si="6"/>
        <v>-8575836.813431669</v>
      </c>
      <c r="L32" s="262">
        <f t="shared" si="6"/>
        <v>-15373931.874576956</v>
      </c>
      <c r="M32" s="262">
        <f t="shared" si="6"/>
        <v>1289249.4215626158</v>
      </c>
      <c r="N32" s="262">
        <f t="shared" si="6"/>
        <v>52093328.757040694</v>
      </c>
      <c r="O32" s="262">
        <f t="shared" si="6"/>
        <v>23059731.611978199</v>
      </c>
      <c r="P32" s="262">
        <f t="shared" si="6"/>
        <v>-28868406.584282506</v>
      </c>
      <c r="Q32" s="262">
        <f t="shared" si="6"/>
        <v>-34531261.0688852</v>
      </c>
      <c r="R32" s="262">
        <f t="shared" si="6"/>
        <v>-35997553.884223014</v>
      </c>
      <c r="S32" s="262">
        <f t="shared" si="6"/>
        <v>-9092676.0931884944</v>
      </c>
      <c r="T32" s="262">
        <f t="shared" si="6"/>
        <v>0</v>
      </c>
      <c r="U32" s="381">
        <f t="shared" si="6"/>
        <v>0</v>
      </c>
      <c r="V32" s="262">
        <f t="shared" si="6"/>
        <v>0</v>
      </c>
      <c r="W32" s="262">
        <f t="shared" si="6"/>
        <v>-1.4901161193847656E-8</v>
      </c>
      <c r="X32" s="262">
        <f>X16+X23-X31</f>
        <v>0</v>
      </c>
      <c r="Y32" s="262">
        <f t="shared" si="6"/>
        <v>0</v>
      </c>
      <c r="Z32" s="262">
        <f t="shared" si="6"/>
        <v>0</v>
      </c>
      <c r="AA32" s="262">
        <f t="shared" si="6"/>
        <v>0</v>
      </c>
      <c r="AB32" s="262">
        <f t="shared" si="6"/>
        <v>0</v>
      </c>
      <c r="AC32" s="262">
        <f t="shared" si="6"/>
        <v>0</v>
      </c>
      <c r="AD32" s="262">
        <f t="shared" si="6"/>
        <v>0</v>
      </c>
      <c r="AE32" s="262">
        <f t="shared" si="6"/>
        <v>0</v>
      </c>
      <c r="AF32" s="262">
        <f t="shared" si="6"/>
        <v>0</v>
      </c>
      <c r="AG32" s="262">
        <f t="shared" si="6"/>
        <v>0</v>
      </c>
      <c r="AH32" s="262">
        <f t="shared" si="6"/>
        <v>0</v>
      </c>
      <c r="AI32" s="262">
        <f t="shared" si="6"/>
        <v>0</v>
      </c>
      <c r="AJ32" s="262">
        <f t="shared" si="6"/>
        <v>0</v>
      </c>
      <c r="AK32" s="262">
        <f t="shared" si="6"/>
        <v>0</v>
      </c>
      <c r="AL32" s="262">
        <f t="shared" si="6"/>
        <v>0</v>
      </c>
      <c r="AM32" s="262">
        <f t="shared" si="6"/>
        <v>0</v>
      </c>
      <c r="AN32" s="262">
        <f t="shared" si="6"/>
        <v>0</v>
      </c>
      <c r="AO32" s="262">
        <f t="shared" si="6"/>
        <v>0</v>
      </c>
      <c r="AP32" s="262">
        <f t="shared" si="6"/>
        <v>0</v>
      </c>
      <c r="AQ32" s="262">
        <f t="shared" si="6"/>
        <v>0</v>
      </c>
      <c r="AR32" s="262">
        <f t="shared" si="6"/>
        <v>0</v>
      </c>
      <c r="AS32" s="262">
        <f t="shared" si="6"/>
        <v>0</v>
      </c>
      <c r="AT32" s="262">
        <f t="shared" si="6"/>
        <v>0</v>
      </c>
      <c r="AU32" s="262">
        <f t="shared" si="6"/>
        <v>0</v>
      </c>
      <c r="AV32" s="262">
        <f t="shared" si="6"/>
        <v>0</v>
      </c>
      <c r="AW32" s="262">
        <f t="shared" si="6"/>
        <v>0</v>
      </c>
      <c r="AX32" s="262">
        <f t="shared" si="6"/>
        <v>0</v>
      </c>
      <c r="AY32" s="262">
        <f t="shared" si="6"/>
        <v>0</v>
      </c>
      <c r="AZ32" s="262">
        <f t="shared" si="6"/>
        <v>0</v>
      </c>
      <c r="BA32" s="262">
        <f t="shared" si="6"/>
        <v>0</v>
      </c>
      <c r="BB32" s="262">
        <f t="shared" si="6"/>
        <v>0</v>
      </c>
      <c r="BC32" s="262">
        <f t="shared" si="6"/>
        <v>0</v>
      </c>
      <c r="BD32" s="262">
        <f t="shared" si="6"/>
        <v>0</v>
      </c>
      <c r="BE32" s="262">
        <f t="shared" si="6"/>
        <v>0</v>
      </c>
      <c r="BF32" s="262">
        <f t="shared" si="6"/>
        <v>0</v>
      </c>
      <c r="BG32" s="262">
        <f t="shared" si="6"/>
        <v>0</v>
      </c>
      <c r="BH32" s="262">
        <f t="shared" si="6"/>
        <v>0</v>
      </c>
    </row>
    <row r="33" spans="2:60" ht="14.25" customHeight="1" x14ac:dyDescent="0.2">
      <c r="B33" s="298"/>
      <c r="C33" s="208" t="s">
        <v>504</v>
      </c>
      <c r="D33" s="310" t="s">
        <v>444</v>
      </c>
      <c r="E33" s="260"/>
      <c r="F33" s="262"/>
      <c r="G33" s="260">
        <f t="shared" ref="G33:AL33" si="7">F24+F33-F31</f>
        <v>63603.885614975989</v>
      </c>
      <c r="H33" s="260">
        <f t="shared" si="7"/>
        <v>8502943.0004914943</v>
      </c>
      <c r="I33" s="260">
        <f t="shared" si="7"/>
        <v>13084723.617338086</v>
      </c>
      <c r="J33" s="260">
        <f t="shared" si="7"/>
        <v>15518624.567107253</v>
      </c>
      <c r="K33" s="260">
        <f t="shared" si="7"/>
        <v>55997356.528006323</v>
      </c>
      <c r="L33" s="260">
        <f t="shared" si="7"/>
        <v>47421519.71457465</v>
      </c>
      <c r="M33" s="260">
        <f t="shared" si="7"/>
        <v>32047587.83999769</v>
      </c>
      <c r="N33" s="260">
        <f t="shared" si="7"/>
        <v>33336837.261560302</v>
      </c>
      <c r="O33" s="260">
        <f t="shared" si="7"/>
        <v>85430166.018601</v>
      </c>
      <c r="P33" s="260">
        <f t="shared" si="7"/>
        <v>108489897.63057919</v>
      </c>
      <c r="Q33" s="260">
        <f t="shared" si="7"/>
        <v>79621491.046296686</v>
      </c>
      <c r="R33" s="260">
        <f t="shared" si="7"/>
        <v>45090229.977411494</v>
      </c>
      <c r="S33" s="260">
        <f t="shared" si="7"/>
        <v>9092676.0931884795</v>
      </c>
      <c r="T33" s="260">
        <f t="shared" si="7"/>
        <v>-1.4901161193847656E-8</v>
      </c>
      <c r="U33" s="260">
        <f t="shared" si="7"/>
        <v>-1.3969838619232178E-8</v>
      </c>
      <c r="V33" s="260">
        <f>U24+U33-U31</f>
        <v>-1.5832483768463135E-8</v>
      </c>
      <c r="W33" s="260">
        <f>V24+V33-V31</f>
        <v>0</v>
      </c>
      <c r="X33" s="260">
        <f>W24+W33-W31</f>
        <v>-1.4901161193847656E-8</v>
      </c>
      <c r="Y33" s="260">
        <f t="shared" si="7"/>
        <v>0</v>
      </c>
      <c r="Z33" s="260">
        <f t="shared" si="7"/>
        <v>0</v>
      </c>
      <c r="AA33" s="260">
        <f t="shared" si="7"/>
        <v>0</v>
      </c>
      <c r="AB33" s="260">
        <f t="shared" si="7"/>
        <v>0</v>
      </c>
      <c r="AC33" s="260">
        <f t="shared" si="7"/>
        <v>0</v>
      </c>
      <c r="AD33" s="260">
        <f t="shared" si="7"/>
        <v>0</v>
      </c>
      <c r="AE33" s="260">
        <f t="shared" si="7"/>
        <v>0</v>
      </c>
      <c r="AF33" s="260">
        <f t="shared" si="7"/>
        <v>0</v>
      </c>
      <c r="AG33" s="260">
        <f t="shared" si="7"/>
        <v>0</v>
      </c>
      <c r="AH33" s="260">
        <f t="shared" si="7"/>
        <v>0</v>
      </c>
      <c r="AI33" s="260">
        <f t="shared" si="7"/>
        <v>0</v>
      </c>
      <c r="AJ33" s="260">
        <f t="shared" si="7"/>
        <v>0</v>
      </c>
      <c r="AK33" s="260">
        <f t="shared" si="7"/>
        <v>0</v>
      </c>
      <c r="AL33" s="260">
        <f t="shared" si="7"/>
        <v>0</v>
      </c>
      <c r="AM33" s="260">
        <f t="shared" ref="AM33:BH33" si="8">AL24+AL33-AL31</f>
        <v>0</v>
      </c>
      <c r="AN33" s="260">
        <f t="shared" si="8"/>
        <v>0</v>
      </c>
      <c r="AO33" s="260">
        <f t="shared" si="8"/>
        <v>0</v>
      </c>
      <c r="AP33" s="260">
        <f t="shared" si="8"/>
        <v>0</v>
      </c>
      <c r="AQ33" s="260">
        <f t="shared" si="8"/>
        <v>0</v>
      </c>
      <c r="AR33" s="260">
        <f t="shared" si="8"/>
        <v>0</v>
      </c>
      <c r="AS33" s="260">
        <f t="shared" si="8"/>
        <v>0</v>
      </c>
      <c r="AT33" s="260">
        <f t="shared" si="8"/>
        <v>0</v>
      </c>
      <c r="AU33" s="260">
        <f t="shared" si="8"/>
        <v>0</v>
      </c>
      <c r="AV33" s="260">
        <f t="shared" si="8"/>
        <v>0</v>
      </c>
      <c r="AW33" s="260">
        <f t="shared" si="8"/>
        <v>0</v>
      </c>
      <c r="AX33" s="260">
        <f t="shared" si="8"/>
        <v>0</v>
      </c>
      <c r="AY33" s="260">
        <f t="shared" si="8"/>
        <v>0</v>
      </c>
      <c r="AZ33" s="260">
        <f t="shared" si="8"/>
        <v>0</v>
      </c>
      <c r="BA33" s="260">
        <f t="shared" si="8"/>
        <v>0</v>
      </c>
      <c r="BB33" s="260">
        <f t="shared" si="8"/>
        <v>0</v>
      </c>
      <c r="BC33" s="260">
        <f t="shared" si="8"/>
        <v>0</v>
      </c>
      <c r="BD33" s="260">
        <f t="shared" si="8"/>
        <v>0</v>
      </c>
      <c r="BE33" s="260">
        <f t="shared" si="8"/>
        <v>0</v>
      </c>
      <c r="BF33" s="260">
        <f t="shared" si="8"/>
        <v>0</v>
      </c>
      <c r="BG33" s="260">
        <f t="shared" si="8"/>
        <v>0</v>
      </c>
      <c r="BH33" s="260">
        <f t="shared" si="8"/>
        <v>0</v>
      </c>
    </row>
    <row r="34" spans="2:60" ht="14.25" customHeight="1" x14ac:dyDescent="0.2">
      <c r="B34" s="298"/>
      <c r="C34" s="208" t="s">
        <v>504</v>
      </c>
      <c r="D34" s="310" t="s">
        <v>445</v>
      </c>
      <c r="E34" s="260"/>
      <c r="F34" s="376" t="s">
        <v>568</v>
      </c>
      <c r="G34" s="376">
        <v>9.7170237718492564E-2</v>
      </c>
      <c r="H34" s="376">
        <v>9.7749876486526346E-2</v>
      </c>
      <c r="I34" s="376">
        <v>8.9799264159569306E-2</v>
      </c>
      <c r="J34" s="376">
        <v>9.837161615231084E-2</v>
      </c>
      <c r="K34" s="376">
        <v>9.881002226817763E-2</v>
      </c>
      <c r="L34" s="376">
        <v>9.2286959608882738E-2</v>
      </c>
      <c r="M34" s="376">
        <v>9.012951476555138E-2</v>
      </c>
      <c r="N34" s="376">
        <v>9.3277712771659985E-2</v>
      </c>
      <c r="O34" s="376">
        <v>8.6813143204066856E-2</v>
      </c>
      <c r="P34" s="376">
        <v>8.6323859535304401E-2</v>
      </c>
      <c r="Q34" s="376">
        <v>8.5370982051578989E-2</v>
      </c>
      <c r="R34" s="376">
        <v>8.377636405282908E-2</v>
      </c>
      <c r="S34" s="376">
        <v>8.2964984993179128E-2</v>
      </c>
      <c r="T34" s="376" t="s">
        <v>568</v>
      </c>
      <c r="U34" s="376" t="s">
        <v>568</v>
      </c>
      <c r="V34" s="376" t="s">
        <v>568</v>
      </c>
      <c r="W34" s="376" t="s">
        <v>568</v>
      </c>
      <c r="X34" s="376" t="s">
        <v>568</v>
      </c>
      <c r="Y34" s="376" t="s">
        <v>568</v>
      </c>
      <c r="Z34" s="261"/>
      <c r="AA34" s="261"/>
      <c r="AB34" s="261"/>
      <c r="AC34" s="261"/>
      <c r="AD34" s="261"/>
      <c r="AE34" s="261"/>
      <c r="AF34" s="261"/>
      <c r="AG34" s="261"/>
      <c r="AH34" s="261"/>
      <c r="AI34" s="261"/>
      <c r="AJ34" s="261"/>
      <c r="AK34" s="261"/>
      <c r="AL34" s="261"/>
      <c r="AM34" s="261"/>
      <c r="AN34" s="261"/>
      <c r="AO34" s="261"/>
      <c r="AP34" s="261"/>
      <c r="AQ34" s="261"/>
      <c r="AR34" s="261"/>
      <c r="AS34" s="261"/>
      <c r="AT34" s="261"/>
      <c r="AU34" s="261"/>
      <c r="AV34" s="261"/>
      <c r="AW34" s="261"/>
      <c r="AX34" s="261"/>
      <c r="AY34" s="261"/>
      <c r="AZ34" s="261"/>
      <c r="BA34" s="261"/>
      <c r="BB34" s="261"/>
      <c r="BC34" s="261"/>
      <c r="BD34" s="261"/>
      <c r="BE34" s="261"/>
      <c r="BF34" s="261"/>
      <c r="BG34" s="261"/>
      <c r="BH34" s="261"/>
    </row>
    <row r="35" spans="2:60" ht="29.25" customHeight="1" x14ac:dyDescent="0.2"/>
    <row r="36" spans="2:60" ht="15.75" x14ac:dyDescent="0.25">
      <c r="B36" s="324" t="s">
        <v>221</v>
      </c>
      <c r="C36" s="325"/>
      <c r="S36" s="416"/>
      <c r="T36" s="416"/>
      <c r="U36" s="416"/>
      <c r="V36" s="416"/>
      <c r="W36" s="416"/>
    </row>
    <row r="37" spans="2:60" x14ac:dyDescent="0.2">
      <c r="B37" s="326"/>
      <c r="C37" s="327"/>
      <c r="S37" s="416"/>
      <c r="T37" s="416"/>
      <c r="U37" s="416"/>
      <c r="V37" s="416"/>
      <c r="W37" s="416"/>
    </row>
    <row r="38" spans="2:60" x14ac:dyDescent="0.2">
      <c r="B38" s="96" t="s">
        <v>136</v>
      </c>
      <c r="C38" s="132">
        <v>38353</v>
      </c>
    </row>
    <row r="39" spans="2:60" x14ac:dyDescent="0.2">
      <c r="B39" s="96" t="s">
        <v>166</v>
      </c>
      <c r="C39" s="101"/>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9999"/>
  </sheetPr>
  <dimension ref="B1:G34"/>
  <sheetViews>
    <sheetView zoomScale="80" zoomScaleNormal="80" workbookViewId="0"/>
  </sheetViews>
  <sheetFormatPr defaultColWidth="9.28515625" defaultRowHeight="12.75" x14ac:dyDescent="0.2"/>
  <cols>
    <col min="1" max="1" width="12.28515625" style="34" customWidth="1"/>
    <col min="2" max="2" width="21" style="34" customWidth="1"/>
    <col min="3" max="3" width="115.7109375" style="34" customWidth="1"/>
    <col min="4" max="4" width="15" style="34" bestFit="1" customWidth="1"/>
    <col min="5" max="5" width="22" style="34" bestFit="1" customWidth="1"/>
    <col min="6" max="6" width="12.28515625" style="34" customWidth="1"/>
    <col min="7" max="7" width="25.28515625" style="34" customWidth="1"/>
    <col min="8" max="16384" width="9.28515625" style="34"/>
  </cols>
  <sheetData>
    <row r="1" spans="2:7" ht="20.25" x14ac:dyDescent="0.3">
      <c r="B1" s="488" t="s">
        <v>199</v>
      </c>
      <c r="C1" s="488"/>
      <c r="D1" s="21"/>
      <c r="E1" s="21"/>
    </row>
    <row r="2" spans="2:7" ht="20.25" x14ac:dyDescent="0.3">
      <c r="B2" s="52" t="str">
        <f>Tradingname</f>
        <v>GOLDFIELDS GAS TRANSMISSION PTY LTD</v>
      </c>
      <c r="C2" s="53"/>
      <c r="D2" s="35"/>
      <c r="E2" s="35"/>
    </row>
    <row r="3" spans="2:7" ht="15.75" customHeight="1" x14ac:dyDescent="0.45">
      <c r="B3" s="54" t="s">
        <v>239</v>
      </c>
      <c r="C3" s="55" t="str">
        <f>TEXT(Yearstart,"dd/mm/yyyy")&amp;" to "&amp;TEXT(Yearending,"dd/mm/yyyy")</f>
        <v>01/07/2023 to 30/06/2024</v>
      </c>
      <c r="E3" s="47"/>
    </row>
    <row r="4" spans="2:7" ht="20.25" x14ac:dyDescent="0.3">
      <c r="B4" s="20"/>
    </row>
    <row r="5" spans="2:7" ht="15.75" x14ac:dyDescent="0.25">
      <c r="B5" s="38" t="s">
        <v>225</v>
      </c>
      <c r="C5" s="36"/>
      <c r="D5" s="36"/>
      <c r="E5" s="36"/>
    </row>
    <row r="6" spans="2:7" ht="15.75" x14ac:dyDescent="0.25">
      <c r="B6" s="38"/>
      <c r="C6" s="36"/>
      <c r="D6" s="36"/>
      <c r="E6" s="36"/>
    </row>
    <row r="7" spans="2:7" ht="25.5" x14ac:dyDescent="0.2">
      <c r="B7" s="112" t="s">
        <v>222</v>
      </c>
      <c r="C7" s="112" t="s">
        <v>172</v>
      </c>
      <c r="D7" s="112" t="s">
        <v>173</v>
      </c>
      <c r="E7" s="112" t="s">
        <v>209</v>
      </c>
    </row>
    <row r="8" spans="2:7" x14ac:dyDescent="0.2">
      <c r="B8" s="348" t="s">
        <v>592</v>
      </c>
      <c r="C8" s="347" t="s">
        <v>702</v>
      </c>
      <c r="D8" s="347" t="s">
        <v>726</v>
      </c>
      <c r="E8" s="287">
        <v>19105337.467080995</v>
      </c>
      <c r="F8" s="411"/>
      <c r="G8" s="386"/>
    </row>
    <row r="9" spans="2:7" x14ac:dyDescent="0.2">
      <c r="B9" s="348" t="s">
        <v>592</v>
      </c>
      <c r="C9" s="347" t="s">
        <v>611</v>
      </c>
      <c r="D9" s="347" t="s">
        <v>727</v>
      </c>
      <c r="E9" s="287">
        <v>38779840.219999999</v>
      </c>
      <c r="F9" s="411"/>
      <c r="G9" s="386"/>
    </row>
    <row r="10" spans="2:7" x14ac:dyDescent="0.2">
      <c r="B10" s="348" t="s">
        <v>592</v>
      </c>
      <c r="C10" s="347" t="s">
        <v>612</v>
      </c>
      <c r="D10" s="347" t="s">
        <v>728</v>
      </c>
      <c r="E10" s="287">
        <v>38191732.780000001</v>
      </c>
      <c r="F10" s="411"/>
      <c r="G10" s="386"/>
    </row>
    <row r="11" spans="2:7" x14ac:dyDescent="0.2">
      <c r="B11" s="348" t="s">
        <v>592</v>
      </c>
      <c r="C11" s="347" t="s">
        <v>615</v>
      </c>
      <c r="D11" s="347" t="s">
        <v>617</v>
      </c>
      <c r="E11" s="287">
        <v>392646.18999999994</v>
      </c>
      <c r="F11" s="411"/>
      <c r="G11" s="386"/>
    </row>
    <row r="12" spans="2:7" x14ac:dyDescent="0.2">
      <c r="B12" s="348" t="s">
        <v>592</v>
      </c>
      <c r="C12" s="347" t="s">
        <v>616</v>
      </c>
      <c r="D12" s="347" t="s">
        <v>618</v>
      </c>
      <c r="E12" s="287">
        <v>70116432.370000005</v>
      </c>
      <c r="F12" s="411"/>
      <c r="G12" s="386"/>
    </row>
    <row r="13" spans="2:7" x14ac:dyDescent="0.2">
      <c r="B13" s="348" t="s">
        <v>592</v>
      </c>
      <c r="C13" s="347" t="s">
        <v>613</v>
      </c>
      <c r="D13" s="347" t="s">
        <v>619</v>
      </c>
      <c r="E13" s="287">
        <v>4061331.8699999992</v>
      </c>
      <c r="F13" s="411"/>
      <c r="G13" s="386"/>
    </row>
    <row r="14" spans="2:7" x14ac:dyDescent="0.2">
      <c r="B14" s="348" t="s">
        <v>592</v>
      </c>
      <c r="C14" s="347" t="s">
        <v>614</v>
      </c>
      <c r="D14" s="347" t="s">
        <v>729</v>
      </c>
      <c r="E14" s="287">
        <v>62720257.928882696</v>
      </c>
      <c r="F14" s="411"/>
      <c r="G14" s="386"/>
    </row>
    <row r="15" spans="2:7" x14ac:dyDescent="0.2">
      <c r="B15" s="348" t="s">
        <v>592</v>
      </c>
      <c r="C15" s="347" t="s">
        <v>620</v>
      </c>
      <c r="D15" s="347" t="s">
        <v>697</v>
      </c>
      <c r="E15" s="287">
        <v>1222437.4590493084</v>
      </c>
      <c r="F15" s="411"/>
      <c r="G15" s="386"/>
    </row>
    <row r="16" spans="2:7" x14ac:dyDescent="0.2">
      <c r="B16" s="348" t="s">
        <v>592</v>
      </c>
      <c r="C16" s="347" t="s">
        <v>621</v>
      </c>
      <c r="D16" s="347" t="s">
        <v>730</v>
      </c>
      <c r="E16" s="287">
        <v>11853123.020764519</v>
      </c>
      <c r="F16" s="411"/>
      <c r="G16" s="386"/>
    </row>
    <row r="17" spans="2:7" x14ac:dyDescent="0.2">
      <c r="B17" s="348" t="s">
        <v>592</v>
      </c>
      <c r="C17" s="347" t="s">
        <v>692</v>
      </c>
      <c r="D17" s="347" t="s">
        <v>711</v>
      </c>
      <c r="E17" s="287">
        <v>303602.51407364092</v>
      </c>
      <c r="F17" s="411"/>
      <c r="G17" s="386"/>
    </row>
    <row r="18" spans="2:7" x14ac:dyDescent="0.2">
      <c r="B18" s="348" t="s">
        <v>592</v>
      </c>
      <c r="C18" s="347" t="s">
        <v>622</v>
      </c>
      <c r="D18" s="347" t="s">
        <v>731</v>
      </c>
      <c r="E18" s="287">
        <v>16767589.561719911</v>
      </c>
      <c r="F18" s="411"/>
      <c r="G18" s="386"/>
    </row>
    <row r="19" spans="2:7" x14ac:dyDescent="0.2">
      <c r="B19" s="348" t="s">
        <v>592</v>
      </c>
      <c r="C19" s="347" t="s">
        <v>698</v>
      </c>
      <c r="D19" s="347" t="s">
        <v>732</v>
      </c>
      <c r="E19" s="287">
        <v>177431.12183853466</v>
      </c>
      <c r="F19" s="411"/>
      <c r="G19" s="386"/>
    </row>
    <row r="20" spans="2:7" x14ac:dyDescent="0.2">
      <c r="B20" s="348" t="s">
        <v>592</v>
      </c>
      <c r="C20" s="347" t="s">
        <v>703</v>
      </c>
      <c r="D20" s="347" t="s">
        <v>732</v>
      </c>
      <c r="E20" s="287">
        <v>1086484.8636999379</v>
      </c>
      <c r="F20" s="411"/>
      <c r="G20" s="386"/>
    </row>
    <row r="21" spans="2:7" x14ac:dyDescent="0.2">
      <c r="B21" s="348"/>
      <c r="C21" s="347"/>
      <c r="D21" s="347"/>
      <c r="E21" s="287"/>
      <c r="F21" s="411"/>
      <c r="G21" s="386"/>
    </row>
    <row r="22" spans="2:7" x14ac:dyDescent="0.2">
      <c r="B22" s="348"/>
      <c r="C22" s="347"/>
      <c r="D22" s="256"/>
      <c r="E22" s="287"/>
    </row>
    <row r="23" spans="2:7" x14ac:dyDescent="0.2">
      <c r="B23" s="138"/>
      <c r="C23" s="138"/>
      <c r="D23" s="256"/>
      <c r="E23" s="287"/>
    </row>
    <row r="24" spans="2:7" x14ac:dyDescent="0.2">
      <c r="B24" s="138"/>
      <c r="C24" s="138"/>
      <c r="D24" s="256"/>
      <c r="E24" s="287"/>
    </row>
    <row r="25" spans="2:7" x14ac:dyDescent="0.2">
      <c r="B25" s="138"/>
      <c r="C25" s="138"/>
      <c r="D25" s="256"/>
      <c r="E25" s="287"/>
    </row>
    <row r="26" spans="2:7" x14ac:dyDescent="0.2">
      <c r="B26" s="138"/>
      <c r="C26" s="138"/>
      <c r="D26" s="256"/>
      <c r="E26" s="287"/>
    </row>
    <row r="27" spans="2:7" x14ac:dyDescent="0.2">
      <c r="B27" s="138"/>
      <c r="C27" s="138"/>
      <c r="D27" s="256"/>
      <c r="E27" s="287"/>
    </row>
    <row r="28" spans="2:7" x14ac:dyDescent="0.2">
      <c r="B28" s="138"/>
      <c r="C28" s="138"/>
      <c r="D28" s="256"/>
      <c r="E28" s="287"/>
    </row>
    <row r="29" spans="2:7" x14ac:dyDescent="0.2">
      <c r="B29" s="138"/>
      <c r="C29" s="138"/>
      <c r="D29" s="256"/>
      <c r="E29" s="287"/>
    </row>
    <row r="30" spans="2:7" x14ac:dyDescent="0.2">
      <c r="B30" s="138"/>
      <c r="C30" s="138"/>
      <c r="D30" s="256"/>
      <c r="E30" s="287"/>
    </row>
    <row r="31" spans="2:7" x14ac:dyDescent="0.2">
      <c r="B31" s="138"/>
      <c r="C31" s="138"/>
      <c r="D31" s="256"/>
      <c r="E31" s="287"/>
    </row>
    <row r="32" spans="2:7" x14ac:dyDescent="0.2">
      <c r="B32" s="138"/>
      <c r="C32" s="138"/>
      <c r="D32" s="256"/>
      <c r="E32" s="287"/>
    </row>
    <row r="33" spans="2:5" x14ac:dyDescent="0.2">
      <c r="B33" s="138"/>
      <c r="C33" s="138"/>
      <c r="D33" s="256"/>
      <c r="E33" s="287"/>
    </row>
    <row r="34" spans="2:5" x14ac:dyDescent="0.2">
      <c r="B34" s="138"/>
      <c r="C34" s="138"/>
      <c r="D34" s="256"/>
      <c r="E34" s="287"/>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E9D9"/>
  </sheetPr>
  <dimension ref="A1:O1"/>
  <sheetViews>
    <sheetView zoomScale="80" zoomScaleNormal="80" workbookViewId="0"/>
  </sheetViews>
  <sheetFormatPr defaultColWidth="9" defaultRowHeight="12.75" x14ac:dyDescent="0.2"/>
  <cols>
    <col min="1" max="16384" width="9" style="320"/>
  </cols>
  <sheetData>
    <row r="1" spans="1:15" x14ac:dyDescent="0.2">
      <c r="A1"/>
      <c r="O1"/>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9999"/>
    <pageSetUpPr fitToPage="1"/>
  </sheetPr>
  <dimension ref="B1:BJ111"/>
  <sheetViews>
    <sheetView zoomScale="80" zoomScaleNormal="80" workbookViewId="0">
      <pane xSplit="4" ySplit="11" topLeftCell="E12" activePane="bottomRight" state="frozen"/>
      <selection pane="topRight" activeCell="E1" sqref="E1"/>
      <selection pane="bottomLeft" activeCell="A12" sqref="A12"/>
      <selection pane="bottomRight"/>
    </sheetView>
  </sheetViews>
  <sheetFormatPr defaultColWidth="9.28515625" defaultRowHeight="12.75" x14ac:dyDescent="0.2"/>
  <cols>
    <col min="1" max="1" width="11.7109375" style="22" customWidth="1"/>
    <col min="2" max="2" width="24.7109375" style="22" customWidth="1"/>
    <col min="3" max="3" width="35.7109375" style="22" customWidth="1"/>
    <col min="4" max="4" width="18.28515625" style="22" customWidth="1"/>
    <col min="5" max="5" width="24.7109375" style="22" customWidth="1"/>
    <col min="6" max="62" width="10" style="22" customWidth="1"/>
    <col min="63" max="16384" width="9.28515625" style="22"/>
  </cols>
  <sheetData>
    <row r="1" spans="2:62" ht="20.25" x14ac:dyDescent="0.3">
      <c r="B1" s="490" t="s">
        <v>200</v>
      </c>
      <c r="C1" s="490"/>
      <c r="D1" s="509"/>
      <c r="E1" s="190"/>
    </row>
    <row r="2" spans="2:62" ht="15" x14ac:dyDescent="0.25">
      <c r="B2" s="311" t="str">
        <f>Tradingname</f>
        <v>GOLDFIELDS GAS TRANSMISSION PTY LTD</v>
      </c>
      <c r="C2" s="312"/>
    </row>
    <row r="3" spans="2:62" ht="15" x14ac:dyDescent="0.25">
      <c r="B3" s="313" t="s">
        <v>239</v>
      </c>
      <c r="C3" s="314" t="str">
        <f>TEXT(Yearstart,"dd/mm/yyyy")&amp;" to "&amp;TEXT(Yearending,"dd/mm/yyyy")</f>
        <v>01/07/2023 to 30/06/2024</v>
      </c>
    </row>
    <row r="4" spans="2:62" x14ac:dyDescent="0.2">
      <c r="B4" s="29"/>
      <c r="C4" s="29"/>
    </row>
    <row r="5" spans="2:62" ht="15.75" x14ac:dyDescent="0.2">
      <c r="B5" s="480" t="s">
        <v>202</v>
      </c>
      <c r="C5" s="480"/>
      <c r="D5" s="480"/>
      <c r="E5" s="189"/>
    </row>
    <row r="7" spans="2:62" s="30" customFormat="1" ht="13.35" customHeight="1" x14ac:dyDescent="0.2">
      <c r="B7" s="514" t="s">
        <v>506</v>
      </c>
      <c r="C7" s="514" t="s">
        <v>33</v>
      </c>
      <c r="D7" s="209"/>
      <c r="E7" s="517" t="s">
        <v>505</v>
      </c>
      <c r="F7" s="520" t="s">
        <v>101</v>
      </c>
      <c r="G7" s="521"/>
      <c r="H7" s="521"/>
      <c r="I7" s="521"/>
      <c r="J7" s="521"/>
      <c r="K7" s="522"/>
      <c r="L7" s="496" t="s">
        <v>102</v>
      </c>
      <c r="M7" s="497"/>
      <c r="N7" s="497"/>
      <c r="O7" s="497"/>
      <c r="P7" s="497"/>
      <c r="Q7" s="497"/>
      <c r="R7" s="498"/>
      <c r="S7" s="510" t="s">
        <v>103</v>
      </c>
      <c r="T7" s="506"/>
      <c r="U7" s="506"/>
      <c r="V7" s="506"/>
      <c r="W7" s="506"/>
      <c r="X7" s="506"/>
      <c r="Y7" s="506"/>
      <c r="Z7" s="506"/>
      <c r="AA7" s="506"/>
      <c r="AB7" s="506"/>
      <c r="AC7" s="506"/>
      <c r="AD7" s="506"/>
      <c r="AE7" s="506"/>
      <c r="AF7" s="506"/>
      <c r="AG7" s="506"/>
      <c r="AH7" s="506"/>
      <c r="AI7" s="506"/>
      <c r="AJ7" s="506"/>
      <c r="AK7" s="507"/>
      <c r="AL7" s="511" t="s">
        <v>104</v>
      </c>
      <c r="AM7" s="512"/>
      <c r="AN7" s="512"/>
      <c r="AO7" s="512"/>
      <c r="AP7" s="512"/>
      <c r="AQ7" s="512"/>
      <c r="AR7" s="512"/>
      <c r="AS7" s="512"/>
      <c r="AT7" s="512"/>
      <c r="AU7" s="512"/>
      <c r="AV7" s="512"/>
      <c r="AW7" s="512"/>
      <c r="AX7" s="512"/>
      <c r="AY7" s="512"/>
      <c r="AZ7" s="512"/>
      <c r="BA7" s="512"/>
      <c r="BB7" s="512"/>
      <c r="BC7" s="512"/>
      <c r="BD7" s="512"/>
      <c r="BE7" s="512"/>
      <c r="BF7" s="512"/>
      <c r="BG7" s="512"/>
      <c r="BH7" s="512"/>
      <c r="BI7" s="512"/>
      <c r="BJ7" s="513"/>
    </row>
    <row r="8" spans="2:62" s="29" customFormat="1" ht="15" x14ac:dyDescent="0.2">
      <c r="B8" s="515"/>
      <c r="C8" s="515"/>
      <c r="D8" s="210"/>
      <c r="E8" s="518"/>
      <c r="F8" s="523"/>
      <c r="G8" s="524"/>
      <c r="H8" s="524"/>
      <c r="I8" s="524"/>
      <c r="J8" s="524"/>
      <c r="K8" s="525"/>
      <c r="L8" s="418"/>
      <c r="M8" s="419"/>
      <c r="N8" s="419"/>
      <c r="O8" s="419"/>
      <c r="P8" s="419"/>
      <c r="Q8" s="419"/>
      <c r="R8" s="420"/>
      <c r="S8" s="213"/>
      <c r="T8" s="506" t="s">
        <v>105</v>
      </c>
      <c r="U8" s="506"/>
      <c r="V8" s="506"/>
      <c r="W8" s="506"/>
      <c r="X8" s="506"/>
      <c r="Y8" s="507"/>
      <c r="Z8" s="503" t="s">
        <v>106</v>
      </c>
      <c r="AA8" s="503"/>
      <c r="AB8" s="503"/>
      <c r="AC8" s="503"/>
      <c r="AD8" s="503"/>
      <c r="AE8" s="504"/>
      <c r="AF8" s="502" t="s">
        <v>107</v>
      </c>
      <c r="AG8" s="503"/>
      <c r="AH8" s="503"/>
      <c r="AI8" s="503"/>
      <c r="AJ8" s="503"/>
      <c r="AK8" s="504"/>
      <c r="AL8" s="431"/>
      <c r="AM8" s="526" t="s">
        <v>687</v>
      </c>
      <c r="AN8" s="527"/>
      <c r="AO8" s="527"/>
      <c r="AP8" s="527"/>
      <c r="AQ8" s="527"/>
      <c r="AR8" s="528"/>
      <c r="AS8" s="526" t="s">
        <v>108</v>
      </c>
      <c r="AT8" s="527"/>
      <c r="AU8" s="527"/>
      <c r="AV8" s="527"/>
      <c r="AW8" s="527"/>
      <c r="AX8" s="528"/>
      <c r="AY8" s="526" t="s">
        <v>109</v>
      </c>
      <c r="AZ8" s="527"/>
      <c r="BA8" s="527"/>
      <c r="BB8" s="527"/>
      <c r="BC8" s="527"/>
      <c r="BD8" s="528"/>
      <c r="BE8" s="526" t="s">
        <v>110</v>
      </c>
      <c r="BF8" s="527"/>
      <c r="BG8" s="527"/>
      <c r="BH8" s="527"/>
      <c r="BI8" s="527"/>
      <c r="BJ8" s="528"/>
    </row>
    <row r="9" spans="2:62" s="29" customFormat="1" ht="48" x14ac:dyDescent="0.2">
      <c r="B9" s="515"/>
      <c r="C9" s="515"/>
      <c r="D9" s="210" t="s">
        <v>22</v>
      </c>
      <c r="E9" s="518"/>
      <c r="F9" s="508" t="s">
        <v>111</v>
      </c>
      <c r="G9" s="508"/>
      <c r="H9" s="508"/>
      <c r="I9" s="505" t="s">
        <v>112</v>
      </c>
      <c r="J9" s="505"/>
      <c r="K9" s="505"/>
      <c r="L9" s="212" t="s">
        <v>113</v>
      </c>
      <c r="M9" s="508" t="s">
        <v>92</v>
      </c>
      <c r="N9" s="508"/>
      <c r="O9" s="508"/>
      <c r="P9" s="505" t="s">
        <v>93</v>
      </c>
      <c r="Q9" s="505"/>
      <c r="R9" s="505"/>
      <c r="S9" s="212" t="s">
        <v>114</v>
      </c>
      <c r="T9" s="508" t="s">
        <v>92</v>
      </c>
      <c r="U9" s="508"/>
      <c r="V9" s="508"/>
      <c r="W9" s="505" t="s">
        <v>93</v>
      </c>
      <c r="X9" s="505"/>
      <c r="Y9" s="505"/>
      <c r="Z9" s="508" t="s">
        <v>92</v>
      </c>
      <c r="AA9" s="508"/>
      <c r="AB9" s="508"/>
      <c r="AC9" s="505" t="s">
        <v>93</v>
      </c>
      <c r="AD9" s="505"/>
      <c r="AE9" s="505"/>
      <c r="AF9" s="508" t="s">
        <v>92</v>
      </c>
      <c r="AG9" s="508"/>
      <c r="AH9" s="508"/>
      <c r="AI9" s="505" t="s">
        <v>93</v>
      </c>
      <c r="AJ9" s="505"/>
      <c r="AK9" s="505"/>
      <c r="AL9" s="212" t="s">
        <v>115</v>
      </c>
      <c r="AM9" s="508" t="s">
        <v>92</v>
      </c>
      <c r="AN9" s="508"/>
      <c r="AO9" s="508"/>
      <c r="AP9" s="505" t="s">
        <v>93</v>
      </c>
      <c r="AQ9" s="505"/>
      <c r="AR9" s="505"/>
      <c r="AS9" s="508" t="s">
        <v>92</v>
      </c>
      <c r="AT9" s="508"/>
      <c r="AU9" s="508"/>
      <c r="AV9" s="505" t="s">
        <v>93</v>
      </c>
      <c r="AW9" s="505"/>
      <c r="AX9" s="505"/>
      <c r="AY9" s="508" t="s">
        <v>92</v>
      </c>
      <c r="AZ9" s="508"/>
      <c r="BA9" s="508"/>
      <c r="BB9" s="505" t="s">
        <v>93</v>
      </c>
      <c r="BC9" s="505"/>
      <c r="BD9" s="505"/>
      <c r="BE9" s="508" t="s">
        <v>92</v>
      </c>
      <c r="BF9" s="508"/>
      <c r="BG9" s="508"/>
      <c r="BH9" s="505" t="s">
        <v>93</v>
      </c>
      <c r="BI9" s="505"/>
      <c r="BJ9" s="505"/>
    </row>
    <row r="10" spans="2:62" s="29" customFormat="1" ht="40.5" customHeight="1" x14ac:dyDescent="0.2">
      <c r="B10" s="516"/>
      <c r="C10" s="516"/>
      <c r="D10" s="211" t="s">
        <v>175</v>
      </c>
      <c r="E10" s="519"/>
      <c r="F10" s="296" t="s">
        <v>507</v>
      </c>
      <c r="G10" s="296" t="s">
        <v>508</v>
      </c>
      <c r="H10" s="296" t="s">
        <v>450</v>
      </c>
      <c r="I10" s="296" t="s">
        <v>507</v>
      </c>
      <c r="J10" s="296" t="s">
        <v>451</v>
      </c>
      <c r="K10" s="296" t="s">
        <v>450</v>
      </c>
      <c r="L10" s="427" t="s">
        <v>509</v>
      </c>
      <c r="M10" s="426" t="s">
        <v>448</v>
      </c>
      <c r="N10" s="426" t="s">
        <v>508</v>
      </c>
      <c r="O10" s="426" t="s">
        <v>450</v>
      </c>
      <c r="P10" s="426" t="s">
        <v>448</v>
      </c>
      <c r="Q10" s="426" t="s">
        <v>451</v>
      </c>
      <c r="R10" s="426" t="s">
        <v>450</v>
      </c>
      <c r="S10" s="417" t="s">
        <v>175</v>
      </c>
      <c r="T10" s="417" t="s">
        <v>448</v>
      </c>
      <c r="U10" s="417" t="s">
        <v>508</v>
      </c>
      <c r="V10" s="417" t="s">
        <v>450</v>
      </c>
      <c r="W10" s="417" t="s">
        <v>448</v>
      </c>
      <c r="X10" s="417" t="s">
        <v>176</v>
      </c>
      <c r="Y10" s="417" t="s">
        <v>450</v>
      </c>
      <c r="Z10" s="417" t="s">
        <v>507</v>
      </c>
      <c r="AA10" s="417" t="s">
        <v>508</v>
      </c>
      <c r="AB10" s="417" t="s">
        <v>450</v>
      </c>
      <c r="AC10" s="417" t="s">
        <v>507</v>
      </c>
      <c r="AD10" s="417" t="s">
        <v>176</v>
      </c>
      <c r="AE10" s="417" t="s">
        <v>450</v>
      </c>
      <c r="AF10" s="417" t="s">
        <v>448</v>
      </c>
      <c r="AG10" s="417" t="s">
        <v>508</v>
      </c>
      <c r="AH10" s="417" t="s">
        <v>450</v>
      </c>
      <c r="AI10" s="417" t="s">
        <v>448</v>
      </c>
      <c r="AJ10" s="417" t="s">
        <v>176</v>
      </c>
      <c r="AK10" s="417" t="s">
        <v>450</v>
      </c>
      <c r="AL10" s="432" t="s">
        <v>175</v>
      </c>
      <c r="AM10" s="432" t="s">
        <v>507</v>
      </c>
      <c r="AN10" s="432" t="s">
        <v>508</v>
      </c>
      <c r="AO10" s="432" t="s">
        <v>450</v>
      </c>
      <c r="AP10" s="432" t="s">
        <v>507</v>
      </c>
      <c r="AQ10" s="432" t="s">
        <v>451</v>
      </c>
      <c r="AR10" s="432" t="s">
        <v>450</v>
      </c>
      <c r="AS10" s="432" t="s">
        <v>448</v>
      </c>
      <c r="AT10" s="432" t="s">
        <v>508</v>
      </c>
      <c r="AU10" s="432" t="s">
        <v>450</v>
      </c>
      <c r="AV10" s="432" t="s">
        <v>448</v>
      </c>
      <c r="AW10" s="432" t="s">
        <v>451</v>
      </c>
      <c r="AX10" s="432" t="s">
        <v>450</v>
      </c>
      <c r="AY10" s="432" t="s">
        <v>448</v>
      </c>
      <c r="AZ10" s="432" t="s">
        <v>508</v>
      </c>
      <c r="BA10" s="432" t="s">
        <v>450</v>
      </c>
      <c r="BB10" s="432" t="s">
        <v>448</v>
      </c>
      <c r="BC10" s="432" t="s">
        <v>451</v>
      </c>
      <c r="BD10" s="432" t="s">
        <v>450</v>
      </c>
      <c r="BE10" s="432" t="s">
        <v>507</v>
      </c>
      <c r="BF10" s="432" t="s">
        <v>508</v>
      </c>
      <c r="BG10" s="432" t="s">
        <v>450</v>
      </c>
      <c r="BH10" s="432" t="s">
        <v>507</v>
      </c>
      <c r="BI10" s="432" t="s">
        <v>176</v>
      </c>
      <c r="BJ10" s="432" t="s">
        <v>450</v>
      </c>
    </row>
    <row r="11" spans="2:62" s="29" customFormat="1" ht="13.35" customHeight="1" x14ac:dyDescent="0.2">
      <c r="B11" s="421"/>
      <c r="C11" s="392" t="s">
        <v>34</v>
      </c>
      <c r="D11" s="415"/>
      <c r="E11" s="392"/>
      <c r="F11" s="499"/>
      <c r="G11" s="500"/>
      <c r="H11" s="500"/>
      <c r="I11" s="500"/>
      <c r="J11" s="500"/>
      <c r="K11" s="501"/>
      <c r="L11" s="418"/>
      <c r="M11" s="419"/>
      <c r="N11" s="419"/>
      <c r="O11" s="419"/>
      <c r="P11" s="419"/>
      <c r="Q11" s="419"/>
      <c r="R11" s="420"/>
      <c r="S11" s="428"/>
      <c r="T11" s="429"/>
      <c r="U11" s="429"/>
      <c r="V11" s="429"/>
      <c r="W11" s="429"/>
      <c r="X11" s="430"/>
      <c r="Y11" s="430"/>
      <c r="Z11" s="428"/>
      <c r="AA11" s="429"/>
      <c r="AB11" s="429"/>
      <c r="AC11" s="429"/>
      <c r="AD11" s="429"/>
      <c r="AE11" s="430"/>
      <c r="AF11" s="430"/>
      <c r="AG11" s="430"/>
      <c r="AH11" s="430"/>
      <c r="AI11" s="430"/>
      <c r="AJ11" s="430"/>
      <c r="AK11" s="430"/>
      <c r="AL11" s="433"/>
      <c r="AM11" s="434"/>
      <c r="AN11" s="433"/>
      <c r="AO11" s="433"/>
      <c r="AP11" s="433"/>
      <c r="AQ11" s="433"/>
      <c r="AR11" s="435"/>
      <c r="AS11" s="434"/>
      <c r="AT11" s="433"/>
      <c r="AU11" s="433"/>
      <c r="AV11" s="433"/>
      <c r="AW11" s="433"/>
      <c r="AX11" s="435"/>
      <c r="AY11" s="434"/>
      <c r="AZ11" s="433"/>
      <c r="BA11" s="433"/>
      <c r="BB11" s="433"/>
      <c r="BC11" s="433"/>
      <c r="BD11" s="435"/>
      <c r="BE11" s="434"/>
      <c r="BF11" s="433"/>
      <c r="BG11" s="433"/>
      <c r="BH11" s="433"/>
      <c r="BI11" s="433"/>
      <c r="BJ11" s="435"/>
    </row>
    <row r="12" spans="2:62" s="29" customFormat="1" ht="25.5" x14ac:dyDescent="0.2">
      <c r="B12" s="436" t="s">
        <v>712</v>
      </c>
      <c r="C12" s="144" t="s">
        <v>153</v>
      </c>
      <c r="D12" s="422">
        <f>L12+S12+AL12</f>
        <v>78562.601808371386</v>
      </c>
      <c r="E12" s="424"/>
      <c r="F12" s="288"/>
      <c r="G12" s="288"/>
      <c r="H12" s="288"/>
      <c r="I12" s="288"/>
      <c r="J12" s="288"/>
      <c r="K12" s="288"/>
      <c r="L12" s="278">
        <f>M12+P12</f>
        <v>0</v>
      </c>
      <c r="M12" s="286"/>
      <c r="N12" s="286"/>
      <c r="O12" s="290">
        <f>IFERROR(M12/N12,0)</f>
        <v>0</v>
      </c>
      <c r="P12" s="286"/>
      <c r="Q12" s="286"/>
      <c r="R12" s="290">
        <f>IFERROR(P12/Q12,0)</f>
        <v>0</v>
      </c>
      <c r="S12" s="278">
        <f>T12+W12+Z12+AC12+AF12+AI12</f>
        <v>0</v>
      </c>
      <c r="T12" s="286"/>
      <c r="U12" s="286"/>
      <c r="V12" s="290">
        <f>IFERROR(T12/U12,0)</f>
        <v>0</v>
      </c>
      <c r="W12" s="286"/>
      <c r="X12" s="286"/>
      <c r="Y12" s="290">
        <f>IFERROR(W12/X12,0)</f>
        <v>0</v>
      </c>
      <c r="Z12" s="286"/>
      <c r="AA12" s="286"/>
      <c r="AB12" s="290">
        <f>IFERROR(Z12/AA12,0)</f>
        <v>0</v>
      </c>
      <c r="AC12" s="286"/>
      <c r="AD12" s="286"/>
      <c r="AE12" s="290">
        <f>IFERROR(AC12/AD12,0)</f>
        <v>0</v>
      </c>
      <c r="AF12" s="286"/>
      <c r="AG12" s="286"/>
      <c r="AH12" s="290">
        <f>IFERROR(AF12/AG12,0)</f>
        <v>0</v>
      </c>
      <c r="AI12" s="286"/>
      <c r="AJ12" s="286"/>
      <c r="AK12" s="290">
        <f>IFERROR(AI12/AJ12,0)</f>
        <v>0</v>
      </c>
      <c r="AL12" s="278">
        <f>AM12+AP12+AS12+AV12+AY12+BB12+BE12+BH12</f>
        <v>78562.601808371386</v>
      </c>
      <c r="AM12" s="286">
        <v>21849.508504244735</v>
      </c>
      <c r="AN12" s="286">
        <v>5645.8685720094663</v>
      </c>
      <c r="AO12" s="290">
        <f>IFERROR(AM12/AN12,0)</f>
        <v>3.8699994917643119</v>
      </c>
      <c r="AP12" s="286">
        <v>512.51123936589147</v>
      </c>
      <c r="AQ12" s="286">
        <v>137.19702233250615</v>
      </c>
      <c r="AR12" s="290">
        <f>IFERROR(AP12/AQ12,0)</f>
        <v>3.7355857339511802</v>
      </c>
      <c r="AS12" s="286"/>
      <c r="AT12" s="286"/>
      <c r="AU12" s="290">
        <f>IFERROR(AS12/AT12,0)</f>
        <v>0</v>
      </c>
      <c r="AV12" s="286"/>
      <c r="AW12" s="286"/>
      <c r="AX12" s="290">
        <f>IFERROR(AV12/AW12,0)</f>
        <v>0</v>
      </c>
      <c r="AY12" s="286"/>
      <c r="AZ12" s="286"/>
      <c r="BA12" s="290">
        <f>IFERROR(AY12/AZ12,0)</f>
        <v>0</v>
      </c>
      <c r="BB12" s="286"/>
      <c r="BC12" s="286"/>
      <c r="BD12" s="290">
        <f>IFERROR(BB12/BC12,0)</f>
        <v>0</v>
      </c>
      <c r="BE12" s="286">
        <v>55970.548174760756</v>
      </c>
      <c r="BF12" s="286">
        <v>28785.214043368011</v>
      </c>
      <c r="BG12" s="290">
        <f>IFERROR(BE12/BF12,0)</f>
        <v>1.9444200793655773</v>
      </c>
      <c r="BH12" s="286">
        <v>230.03389000000001</v>
      </c>
      <c r="BI12" s="286">
        <v>109.8</v>
      </c>
      <c r="BJ12" s="290">
        <f>IFERROR(BH12/BI12,0)</f>
        <v>2.0950263205828783</v>
      </c>
    </row>
    <row r="13" spans="2:62" s="29" customFormat="1" ht="25.5" x14ac:dyDescent="0.2">
      <c r="B13" s="436" t="s">
        <v>712</v>
      </c>
      <c r="C13" s="144" t="s">
        <v>201</v>
      </c>
      <c r="D13" s="422">
        <f>L13+S13+AL13</f>
        <v>8818.373665248806</v>
      </c>
      <c r="E13" s="424"/>
      <c r="F13" s="288"/>
      <c r="G13" s="288"/>
      <c r="H13" s="288"/>
      <c r="I13" s="288"/>
      <c r="J13" s="288"/>
      <c r="K13" s="288"/>
      <c r="L13" s="278">
        <f>M13+P13</f>
        <v>0</v>
      </c>
      <c r="M13" s="286"/>
      <c r="N13" s="286"/>
      <c r="O13" s="290">
        <f>IFERROR(M13/N13,0)</f>
        <v>0</v>
      </c>
      <c r="P13" s="286"/>
      <c r="Q13" s="286"/>
      <c r="R13" s="290">
        <f>IFERROR(P13/Q13,0)</f>
        <v>0</v>
      </c>
      <c r="S13" s="278">
        <f>T13+W13+Z13+AC13+AF13+AI13</f>
        <v>0</v>
      </c>
      <c r="T13" s="286"/>
      <c r="U13" s="286"/>
      <c r="V13" s="290">
        <f>IFERROR(T13/U13,0)</f>
        <v>0</v>
      </c>
      <c r="W13" s="286"/>
      <c r="X13" s="286"/>
      <c r="Y13" s="290">
        <f>IFERROR(W13/X13,0)</f>
        <v>0</v>
      </c>
      <c r="Z13" s="286"/>
      <c r="AA13" s="286"/>
      <c r="AB13" s="290">
        <f>IFERROR(Z13/AA13,0)</f>
        <v>0</v>
      </c>
      <c r="AC13" s="286"/>
      <c r="AD13" s="286"/>
      <c r="AE13" s="290">
        <f>IFERROR(AC13/AD13,0)</f>
        <v>0</v>
      </c>
      <c r="AF13" s="286"/>
      <c r="AG13" s="286"/>
      <c r="AH13" s="290">
        <f>IFERROR(AF13/AG13,0)</f>
        <v>0</v>
      </c>
      <c r="AI13" s="286"/>
      <c r="AJ13" s="286"/>
      <c r="AK13" s="290">
        <f>IFERROR(AI13/AJ13,0)</f>
        <v>0</v>
      </c>
      <c r="AL13" s="278">
        <f>AM13+AP13+AS13+AV13+AY13+BB13+BE13+BH13</f>
        <v>8818.373665248806</v>
      </c>
      <c r="AM13" s="286">
        <v>2342.4240806825096</v>
      </c>
      <c r="AN13" s="286">
        <v>4167.7650932260913</v>
      </c>
      <c r="AO13" s="290">
        <f>IFERROR(AM13/AN13,0)</f>
        <v>0.56203361472787272</v>
      </c>
      <c r="AP13" s="286">
        <v>1870.215211880075</v>
      </c>
      <c r="AQ13" s="286">
        <v>361.10431317704831</v>
      </c>
      <c r="AR13" s="290">
        <f>IFERROR(AP13/AQ13,0)</f>
        <v>5.1791550076642654</v>
      </c>
      <c r="AS13" s="286"/>
      <c r="AT13" s="286"/>
      <c r="AU13" s="290">
        <f>IFERROR(AS13/AT13,0)</f>
        <v>0</v>
      </c>
      <c r="AV13" s="286"/>
      <c r="AW13" s="286"/>
      <c r="AX13" s="290">
        <f>IFERROR(AV13/AW13,0)</f>
        <v>0</v>
      </c>
      <c r="AY13" s="286"/>
      <c r="AZ13" s="286"/>
      <c r="BA13" s="290">
        <f>IFERROR(AY13/AZ13,0)</f>
        <v>0</v>
      </c>
      <c r="BB13" s="286"/>
      <c r="BC13" s="286"/>
      <c r="BD13" s="290">
        <f>IFERROR(BB13/BC13,0)</f>
        <v>0</v>
      </c>
      <c r="BE13" s="286">
        <v>4452.6814285351347</v>
      </c>
      <c r="BF13" s="286">
        <v>12986.239261522383</v>
      </c>
      <c r="BG13" s="290">
        <f>IFERROR(BE13/BF13,0)</f>
        <v>0.34287689752707856</v>
      </c>
      <c r="BH13" s="286">
        <v>153.0529441510854</v>
      </c>
      <c r="BI13" s="286">
        <v>39.419164980914843</v>
      </c>
      <c r="BJ13" s="290">
        <f>IFERROR(BH13/BI13,0)</f>
        <v>3.8827038630875972</v>
      </c>
    </row>
    <row r="14" spans="2:62" s="29" customFormat="1" x14ac:dyDescent="0.2">
      <c r="B14" s="436" t="s">
        <v>712</v>
      </c>
      <c r="C14" s="144" t="s">
        <v>36</v>
      </c>
      <c r="D14" s="422">
        <f>L14+S14+AL14</f>
        <v>0</v>
      </c>
      <c r="E14" s="424"/>
      <c r="F14" s="288"/>
      <c r="G14" s="288"/>
      <c r="H14" s="288"/>
      <c r="I14" s="288"/>
      <c r="J14" s="288"/>
      <c r="K14" s="288"/>
      <c r="L14" s="278">
        <f>M14+P14</f>
        <v>0</v>
      </c>
      <c r="M14" s="286"/>
      <c r="N14" s="286"/>
      <c r="O14" s="290">
        <f>IFERROR(M14/N14,0)</f>
        <v>0</v>
      </c>
      <c r="P14" s="286"/>
      <c r="Q14" s="286"/>
      <c r="R14" s="290">
        <f>IFERROR(P14/Q14,0)</f>
        <v>0</v>
      </c>
      <c r="S14" s="278">
        <f>T14+W14+Z14+AC14+AF14+AI14</f>
        <v>0</v>
      </c>
      <c r="T14" s="286"/>
      <c r="U14" s="286"/>
      <c r="V14" s="290">
        <f>IFERROR(T14/U14,0)</f>
        <v>0</v>
      </c>
      <c r="W14" s="286"/>
      <c r="X14" s="286"/>
      <c r="Y14" s="290">
        <f>IFERROR(W14/X14,0)</f>
        <v>0</v>
      </c>
      <c r="Z14" s="286"/>
      <c r="AA14" s="286"/>
      <c r="AB14" s="290">
        <f>IFERROR(Z14/AA14,0)</f>
        <v>0</v>
      </c>
      <c r="AC14" s="286"/>
      <c r="AD14" s="286"/>
      <c r="AE14" s="290">
        <f>IFERROR(AC14/AD14,0)</f>
        <v>0</v>
      </c>
      <c r="AF14" s="286"/>
      <c r="AG14" s="286"/>
      <c r="AH14" s="290">
        <f>IFERROR(AF14/AG14,0)</f>
        <v>0</v>
      </c>
      <c r="AI14" s="286"/>
      <c r="AJ14" s="286"/>
      <c r="AK14" s="290">
        <f>IFERROR(AI14/AJ14,0)</f>
        <v>0</v>
      </c>
      <c r="AL14" s="278">
        <f>AM14+AP14+AS14+AV14+AY14+BB14+BE14+BH14</f>
        <v>0</v>
      </c>
      <c r="AM14" s="286"/>
      <c r="AN14" s="286"/>
      <c r="AO14" s="290">
        <f>IFERROR(AM14/AN14,0)</f>
        <v>0</v>
      </c>
      <c r="AP14" s="286"/>
      <c r="AQ14" s="286"/>
      <c r="AR14" s="290">
        <f>IFERROR(AP14/AQ14,0)</f>
        <v>0</v>
      </c>
      <c r="AS14" s="286"/>
      <c r="AT14" s="286"/>
      <c r="AU14" s="290">
        <f>IFERROR(AS14/AT14,0)</f>
        <v>0</v>
      </c>
      <c r="AV14" s="286"/>
      <c r="AW14" s="286"/>
      <c r="AX14" s="290">
        <f>IFERROR(AV14/AW14,0)</f>
        <v>0</v>
      </c>
      <c r="AY14" s="286"/>
      <c r="AZ14" s="286"/>
      <c r="BA14" s="290">
        <f>IFERROR(AY14/AZ14,0)</f>
        <v>0</v>
      </c>
      <c r="BB14" s="286"/>
      <c r="BC14" s="286"/>
      <c r="BD14" s="290">
        <f>IFERROR(BB14/BC14,0)</f>
        <v>0</v>
      </c>
      <c r="BE14" s="286"/>
      <c r="BF14" s="286"/>
      <c r="BG14" s="290">
        <f>IFERROR(BE14/BF14,0)</f>
        <v>0</v>
      </c>
      <c r="BH14" s="286"/>
      <c r="BI14" s="286"/>
      <c r="BJ14" s="290">
        <f>IFERROR(BH14/BI14,0)</f>
        <v>0</v>
      </c>
    </row>
    <row r="15" spans="2:62" s="29" customFormat="1" x14ac:dyDescent="0.2">
      <c r="B15" s="436"/>
      <c r="C15" s="392" t="s">
        <v>228</v>
      </c>
      <c r="D15" s="423"/>
      <c r="E15" s="425"/>
      <c r="F15" s="415"/>
      <c r="G15" s="392"/>
      <c r="H15" s="415"/>
      <c r="I15" s="392"/>
      <c r="J15" s="415"/>
      <c r="K15" s="392"/>
      <c r="L15" s="288"/>
      <c r="M15" s="288"/>
      <c r="N15" s="288"/>
      <c r="O15" s="288"/>
      <c r="P15" s="288"/>
      <c r="Q15" s="288"/>
      <c r="R15" s="288"/>
      <c r="S15" s="288"/>
      <c r="T15" s="288"/>
      <c r="U15" s="288"/>
      <c r="V15" s="288"/>
      <c r="W15" s="288"/>
      <c r="X15" s="288"/>
      <c r="Y15" s="288"/>
      <c r="Z15" s="288"/>
      <c r="AA15" s="288"/>
      <c r="AB15" s="288"/>
      <c r="AC15" s="288"/>
      <c r="AD15" s="288"/>
      <c r="AE15" s="288"/>
      <c r="AF15" s="288"/>
      <c r="AG15" s="288"/>
      <c r="AH15" s="288"/>
      <c r="AI15" s="288"/>
      <c r="AJ15" s="288"/>
      <c r="AK15" s="288"/>
      <c r="AL15" s="288"/>
      <c r="AM15" s="288"/>
      <c r="AN15" s="288"/>
      <c r="AO15" s="288"/>
      <c r="AP15" s="288"/>
      <c r="AQ15" s="288"/>
      <c r="AR15" s="288"/>
      <c r="AS15" s="288"/>
      <c r="AT15" s="288"/>
      <c r="AU15" s="288"/>
      <c r="AV15" s="288"/>
      <c r="AW15" s="288"/>
      <c r="AX15" s="288"/>
      <c r="AY15" s="288"/>
      <c r="AZ15" s="288"/>
      <c r="BA15" s="288"/>
      <c r="BB15" s="288"/>
      <c r="BC15" s="288"/>
      <c r="BD15" s="288"/>
      <c r="BE15" s="288"/>
      <c r="BF15" s="288"/>
      <c r="BG15" s="288"/>
      <c r="BH15" s="288"/>
      <c r="BI15" s="288"/>
      <c r="BJ15" s="289"/>
    </row>
    <row r="16" spans="2:62" s="29" customFormat="1" ht="25.5" x14ac:dyDescent="0.2">
      <c r="B16" s="436" t="s">
        <v>713</v>
      </c>
      <c r="C16" s="144" t="s">
        <v>226</v>
      </c>
      <c r="D16" s="422">
        <f>F16+I16</f>
        <v>0</v>
      </c>
      <c r="E16" s="424"/>
      <c r="F16" s="261"/>
      <c r="G16" s="261"/>
      <c r="H16" s="290">
        <f>IFERROR(F16/G16,0)</f>
        <v>0</v>
      </c>
      <c r="I16" s="261">
        <v>0</v>
      </c>
      <c r="J16" s="261">
        <v>0</v>
      </c>
      <c r="K16" s="290">
        <f>IFERROR(I16/J16,0)</f>
        <v>0</v>
      </c>
      <c r="L16" s="288"/>
      <c r="M16" s="288"/>
      <c r="N16" s="288"/>
      <c r="O16" s="288"/>
      <c r="P16" s="288"/>
      <c r="Q16" s="288"/>
      <c r="R16" s="288"/>
      <c r="S16" s="288"/>
      <c r="T16" s="288"/>
      <c r="U16" s="288"/>
      <c r="V16" s="288"/>
      <c r="W16" s="288"/>
      <c r="X16" s="288"/>
      <c r="Y16" s="288"/>
      <c r="Z16" s="288"/>
      <c r="AA16" s="288"/>
      <c r="AB16" s="288"/>
      <c r="AC16" s="288"/>
      <c r="AD16" s="288"/>
      <c r="AE16" s="288"/>
      <c r="AF16" s="288"/>
      <c r="AG16" s="288"/>
      <c r="AH16" s="288"/>
      <c r="AI16" s="288"/>
      <c r="AJ16" s="288"/>
      <c r="AK16" s="288"/>
      <c r="AL16" s="288"/>
      <c r="AM16" s="288"/>
      <c r="AN16" s="288"/>
      <c r="AO16" s="288"/>
      <c r="AP16" s="288"/>
      <c r="AQ16" s="288"/>
      <c r="AR16" s="288"/>
      <c r="AS16" s="288"/>
      <c r="AT16" s="288"/>
      <c r="AU16" s="288"/>
      <c r="AV16" s="288"/>
      <c r="AW16" s="288"/>
      <c r="AX16" s="288"/>
      <c r="AY16" s="288"/>
      <c r="AZ16" s="288"/>
      <c r="BA16" s="288"/>
      <c r="BB16" s="288"/>
      <c r="BC16" s="288"/>
      <c r="BD16" s="288"/>
      <c r="BE16" s="288"/>
      <c r="BF16" s="288"/>
      <c r="BG16" s="288"/>
      <c r="BH16" s="288"/>
      <c r="BI16" s="288"/>
      <c r="BJ16" s="289"/>
    </row>
    <row r="17" spans="2:62" s="29" customFormat="1" x14ac:dyDescent="0.2">
      <c r="B17" s="436"/>
      <c r="C17" s="392" t="s">
        <v>37</v>
      </c>
      <c r="D17" s="423"/>
      <c r="E17" s="425"/>
      <c r="F17" s="415"/>
      <c r="G17" s="392"/>
      <c r="H17" s="415"/>
      <c r="I17" s="392"/>
      <c r="J17" s="415"/>
      <c r="K17" s="392"/>
      <c r="L17" s="288"/>
      <c r="M17" s="288"/>
      <c r="N17" s="288"/>
      <c r="O17" s="288"/>
      <c r="P17" s="288"/>
      <c r="Q17" s="288"/>
      <c r="R17" s="288"/>
      <c r="S17" s="288"/>
      <c r="T17" s="288"/>
      <c r="U17" s="288"/>
      <c r="V17" s="288"/>
      <c r="W17" s="288"/>
      <c r="X17" s="288"/>
      <c r="Y17" s="288"/>
      <c r="Z17" s="288"/>
      <c r="AA17" s="288"/>
      <c r="AB17" s="288"/>
      <c r="AC17" s="288"/>
      <c r="AD17" s="288"/>
      <c r="AE17" s="288"/>
      <c r="AF17" s="288"/>
      <c r="AG17" s="288"/>
      <c r="AH17" s="288"/>
      <c r="AI17" s="288"/>
      <c r="AJ17" s="288"/>
      <c r="AK17" s="288"/>
      <c r="AL17" s="288"/>
      <c r="AM17" s="288"/>
      <c r="AN17" s="288"/>
      <c r="AO17" s="288"/>
      <c r="AP17" s="288"/>
      <c r="AQ17" s="288"/>
      <c r="AR17" s="288"/>
      <c r="AS17" s="288"/>
      <c r="AT17" s="288"/>
      <c r="AU17" s="288"/>
      <c r="AV17" s="288"/>
      <c r="AW17" s="288"/>
      <c r="AX17" s="288"/>
      <c r="AY17" s="288"/>
      <c r="AZ17" s="288"/>
      <c r="BA17" s="288"/>
      <c r="BB17" s="288"/>
      <c r="BC17" s="288"/>
      <c r="BD17" s="288"/>
      <c r="BE17" s="288"/>
      <c r="BF17" s="288"/>
      <c r="BG17" s="288"/>
      <c r="BH17" s="288"/>
      <c r="BI17" s="288"/>
      <c r="BJ17" s="289"/>
    </row>
    <row r="18" spans="2:62" s="29" customFormat="1" x14ac:dyDescent="0.2">
      <c r="B18" s="436" t="s">
        <v>714</v>
      </c>
      <c r="C18" s="144" t="s">
        <v>227</v>
      </c>
      <c r="D18" s="422">
        <f>F18+I18</f>
        <v>0</v>
      </c>
      <c r="E18" s="424"/>
      <c r="F18" s="261"/>
      <c r="G18" s="261"/>
      <c r="H18" s="290">
        <f>IFERROR(F18/G18,0)</f>
        <v>0</v>
      </c>
      <c r="I18" s="261">
        <v>0</v>
      </c>
      <c r="J18" s="261">
        <v>0</v>
      </c>
      <c r="K18" s="290">
        <f>IFERROR(I18/J18,0)</f>
        <v>0</v>
      </c>
      <c r="L18" s="288"/>
      <c r="M18" s="288"/>
      <c r="N18" s="288"/>
      <c r="O18" s="288"/>
      <c r="P18" s="288"/>
      <c r="Q18" s="288"/>
      <c r="R18" s="288"/>
      <c r="S18" s="288"/>
      <c r="T18" s="288"/>
      <c r="U18" s="288"/>
      <c r="V18" s="288"/>
      <c r="W18" s="288"/>
      <c r="X18" s="288"/>
      <c r="Y18" s="288"/>
      <c r="Z18" s="288"/>
      <c r="AA18" s="288"/>
      <c r="AB18" s="288"/>
      <c r="AC18" s="288"/>
      <c r="AD18" s="288"/>
      <c r="AE18" s="288"/>
      <c r="AF18" s="288"/>
      <c r="AG18" s="288"/>
      <c r="AH18" s="288"/>
      <c r="AI18" s="288"/>
      <c r="AJ18" s="288"/>
      <c r="AK18" s="288"/>
      <c r="AL18" s="288"/>
      <c r="AM18" s="288"/>
      <c r="AN18" s="288"/>
      <c r="AO18" s="288"/>
      <c r="AP18" s="288"/>
      <c r="AQ18" s="288"/>
      <c r="AR18" s="288"/>
      <c r="AS18" s="288"/>
      <c r="AT18" s="288"/>
      <c r="AU18" s="288"/>
      <c r="AV18" s="288"/>
      <c r="AW18" s="288"/>
      <c r="AX18" s="288"/>
      <c r="AY18" s="288"/>
      <c r="AZ18" s="288"/>
      <c r="BA18" s="288"/>
      <c r="BB18" s="288"/>
      <c r="BC18" s="288"/>
      <c r="BD18" s="288"/>
      <c r="BE18" s="288"/>
      <c r="BF18" s="288"/>
      <c r="BG18" s="288"/>
      <c r="BH18" s="288"/>
      <c r="BI18" s="288"/>
      <c r="BJ18" s="289"/>
    </row>
    <row r="19" spans="2:62" s="29" customFormat="1" x14ac:dyDescent="0.2">
      <c r="B19" s="436" t="s">
        <v>715</v>
      </c>
      <c r="C19" s="392" t="s">
        <v>91</v>
      </c>
      <c r="D19" s="422">
        <f>F19+I19</f>
        <v>116.79152622222222</v>
      </c>
      <c r="E19" s="424"/>
      <c r="F19" s="286">
        <v>116.79152622222222</v>
      </c>
      <c r="G19" s="288"/>
      <c r="H19" s="288"/>
      <c r="I19" s="261"/>
      <c r="J19" s="288"/>
      <c r="K19" s="288"/>
      <c r="L19" s="288"/>
      <c r="M19" s="288"/>
      <c r="N19" s="288"/>
      <c r="O19" s="288"/>
      <c r="P19" s="288"/>
      <c r="Q19" s="288"/>
      <c r="R19" s="288"/>
      <c r="S19" s="288"/>
      <c r="T19" s="288"/>
      <c r="U19" s="288"/>
      <c r="V19" s="288"/>
      <c r="W19" s="288"/>
      <c r="X19" s="288"/>
      <c r="Y19" s="288"/>
      <c r="Z19" s="288"/>
      <c r="AA19" s="288"/>
      <c r="AB19" s="288"/>
      <c r="AC19" s="288"/>
      <c r="AD19" s="288"/>
      <c r="AE19" s="288"/>
      <c r="AF19" s="288"/>
      <c r="AG19" s="288"/>
      <c r="AH19" s="288"/>
      <c r="AI19" s="288"/>
      <c r="AJ19" s="288"/>
      <c r="AK19" s="288"/>
      <c r="AL19" s="288"/>
      <c r="AM19" s="288"/>
      <c r="AN19" s="288"/>
      <c r="AO19" s="288"/>
      <c r="AP19" s="288"/>
      <c r="AQ19" s="288"/>
      <c r="AR19" s="288"/>
      <c r="AS19" s="288"/>
      <c r="AT19" s="288"/>
      <c r="AU19" s="288"/>
      <c r="AV19" s="288"/>
      <c r="AW19" s="288"/>
      <c r="AX19" s="288"/>
      <c r="AY19" s="288"/>
      <c r="AZ19" s="288"/>
      <c r="BA19" s="288"/>
      <c r="BB19" s="288"/>
      <c r="BC19" s="288"/>
      <c r="BD19" s="288"/>
      <c r="BE19" s="288"/>
      <c r="BF19" s="288"/>
      <c r="BG19" s="288"/>
      <c r="BH19" s="288"/>
      <c r="BI19" s="288"/>
      <c r="BJ19" s="289"/>
    </row>
    <row r="20" spans="2:62" s="29" customFormat="1" x14ac:dyDescent="0.2">
      <c r="B20" s="436"/>
      <c r="C20" s="214" t="s">
        <v>25</v>
      </c>
      <c r="D20" s="422">
        <f>SUM(D12:D19)</f>
        <v>87497.76699984241</v>
      </c>
      <c r="E20" s="424"/>
      <c r="F20" s="280">
        <f>SUM(F12:F19)</f>
        <v>116.79152622222222</v>
      </c>
      <c r="G20" s="280">
        <f>SUM(G12:G19)</f>
        <v>0</v>
      </c>
      <c r="H20" s="280"/>
      <c r="I20" s="280">
        <f>SUM(I12:I19)</f>
        <v>0</v>
      </c>
      <c r="J20" s="280">
        <f>SUM(J12:J19)</f>
        <v>0</v>
      </c>
      <c r="K20" s="280"/>
      <c r="L20" s="280">
        <f>SUM(L12:L19)</f>
        <v>0</v>
      </c>
      <c r="M20" s="280">
        <f>SUM(M12:M19)</f>
        <v>0</v>
      </c>
      <c r="N20" s="280">
        <f>SUM(N12:N19)</f>
        <v>0</v>
      </c>
      <c r="O20" s="280"/>
      <c r="P20" s="280">
        <f>SUM(P12:P19)</f>
        <v>0</v>
      </c>
      <c r="Q20" s="280">
        <f>SUM(Q12:Q19)</f>
        <v>0</v>
      </c>
      <c r="R20" s="280"/>
      <c r="S20" s="280">
        <f>SUM(S12:S19)</f>
        <v>0</v>
      </c>
      <c r="T20" s="280">
        <f>SUM(T12:T19)</f>
        <v>0</v>
      </c>
      <c r="U20" s="280">
        <f>SUM(U12:U19)</f>
        <v>0</v>
      </c>
      <c r="V20" s="280"/>
      <c r="W20" s="280">
        <f>SUM(W12:W19)</f>
        <v>0</v>
      </c>
      <c r="X20" s="280">
        <f>SUM(X12:X19)</f>
        <v>0</v>
      </c>
      <c r="Y20" s="280"/>
      <c r="Z20" s="280">
        <f>SUM(Z12:Z19)</f>
        <v>0</v>
      </c>
      <c r="AA20" s="280">
        <f>SUM(AA12:AA19)</f>
        <v>0</v>
      </c>
      <c r="AB20" s="280"/>
      <c r="AC20" s="280">
        <f>SUM(AC12:AC19)</f>
        <v>0</v>
      </c>
      <c r="AD20" s="280">
        <f>SUM(AD12:AD19)</f>
        <v>0</v>
      </c>
      <c r="AE20" s="280"/>
      <c r="AF20" s="280">
        <f>SUM(AF12:AF19)</f>
        <v>0</v>
      </c>
      <c r="AG20" s="280">
        <f>SUM(AG12:AG19)</f>
        <v>0</v>
      </c>
      <c r="AH20" s="280"/>
      <c r="AI20" s="280">
        <f>SUM(AI12:AI19)</f>
        <v>0</v>
      </c>
      <c r="AJ20" s="280">
        <f>SUM(AJ12:AJ19)</f>
        <v>0</v>
      </c>
      <c r="AK20" s="280"/>
      <c r="AL20" s="280">
        <f>SUM(AL12:AL19)</f>
        <v>87380.975473620187</v>
      </c>
      <c r="AM20" s="280">
        <f>SUM(AM12:AM19)</f>
        <v>24191.932584927246</v>
      </c>
      <c r="AN20" s="280">
        <f>SUM(AN12:AN19)</f>
        <v>9813.6336652355567</v>
      </c>
      <c r="AO20" s="280"/>
      <c r="AP20" s="280">
        <f>SUM(AP12:AP19)</f>
        <v>2382.7264512459665</v>
      </c>
      <c r="AQ20" s="280">
        <f>SUM(AQ12:AQ19)</f>
        <v>498.30133550955446</v>
      </c>
      <c r="AR20" s="280"/>
      <c r="AS20" s="280">
        <f>SUM(AS12:AS19)</f>
        <v>0</v>
      </c>
      <c r="AT20" s="280">
        <f>SUM(AT12:AT19)</f>
        <v>0</v>
      </c>
      <c r="AU20" s="280"/>
      <c r="AV20" s="280">
        <f>SUM(AV12:AV19)</f>
        <v>0</v>
      </c>
      <c r="AW20" s="280">
        <f>SUM(AW12:AW19)</f>
        <v>0</v>
      </c>
      <c r="AX20" s="280"/>
      <c r="AY20" s="280">
        <f>SUM(AY12:AY19)</f>
        <v>0</v>
      </c>
      <c r="AZ20" s="280">
        <f>SUM(AZ12:AZ19)</f>
        <v>0</v>
      </c>
      <c r="BA20" s="280"/>
      <c r="BB20" s="280">
        <f>SUM(BB12:BB19)</f>
        <v>0</v>
      </c>
      <c r="BC20" s="280">
        <f>SUM(BC12:BC19)</f>
        <v>0</v>
      </c>
      <c r="BD20" s="280"/>
      <c r="BE20" s="280">
        <f>SUM(BE12:BE19)</f>
        <v>60423.229603295891</v>
      </c>
      <c r="BF20" s="280">
        <f>SUM(BF12:BF19)</f>
        <v>41771.453304890398</v>
      </c>
      <c r="BG20" s="280"/>
      <c r="BH20" s="280">
        <f>SUM(BH12:BH19)</f>
        <v>383.08683415108544</v>
      </c>
      <c r="BI20" s="280">
        <f>SUM(BI12:BI19)</f>
        <v>149.21916498091485</v>
      </c>
      <c r="BJ20" s="280"/>
    </row>
    <row r="21" spans="2:62" x14ac:dyDescent="0.2">
      <c r="B21" s="29"/>
      <c r="C21" s="29"/>
      <c r="D21" s="29"/>
      <c r="E21" s="29"/>
    </row>
    <row r="22" spans="2:62" x14ac:dyDescent="0.2">
      <c r="B22" s="315" t="s">
        <v>510</v>
      </c>
      <c r="C22" s="29"/>
      <c r="D22" s="29"/>
      <c r="E22" s="29"/>
    </row>
    <row r="23" spans="2:62" x14ac:dyDescent="0.2">
      <c r="B23" s="29"/>
      <c r="C23" s="29"/>
      <c r="D23" s="29"/>
      <c r="E23" s="29"/>
    </row>
    <row r="24" spans="2:62" x14ac:dyDescent="0.2">
      <c r="B24" s="29"/>
      <c r="C24" s="29"/>
      <c r="D24" s="29"/>
      <c r="E24" s="29"/>
    </row>
    <row r="25" spans="2:62" x14ac:dyDescent="0.2">
      <c r="B25" s="29"/>
      <c r="C25" s="29"/>
      <c r="D25" s="29"/>
      <c r="E25" s="29"/>
    </row>
    <row r="26" spans="2:62" x14ac:dyDescent="0.2">
      <c r="B26" s="29"/>
      <c r="C26" s="29"/>
      <c r="D26" s="29"/>
      <c r="E26" s="29"/>
    </row>
    <row r="27" spans="2:62" x14ac:dyDescent="0.2">
      <c r="B27" s="29"/>
      <c r="C27" s="29"/>
      <c r="D27" s="29"/>
      <c r="E27" s="29"/>
    </row>
    <row r="28" spans="2:62" x14ac:dyDescent="0.2">
      <c r="B28" s="29"/>
      <c r="C28" s="29"/>
      <c r="D28" s="29"/>
      <c r="E28" s="29"/>
    </row>
    <row r="29" spans="2:62" x14ac:dyDescent="0.2">
      <c r="B29" s="29"/>
      <c r="C29" s="29"/>
      <c r="D29" s="29"/>
      <c r="E29" s="29"/>
    </row>
    <row r="30" spans="2:62" x14ac:dyDescent="0.2">
      <c r="B30" s="29"/>
      <c r="C30" s="29"/>
      <c r="D30" s="29"/>
      <c r="E30" s="29"/>
    </row>
    <row r="31" spans="2:62" x14ac:dyDescent="0.2">
      <c r="B31" s="29"/>
      <c r="C31" s="29"/>
      <c r="D31" s="29"/>
      <c r="E31" s="29"/>
    </row>
    <row r="32" spans="2:62" ht="15" x14ac:dyDescent="0.2">
      <c r="B32" s="31"/>
      <c r="C32" s="29"/>
      <c r="D32" s="29"/>
      <c r="E32" s="29"/>
    </row>
    <row r="33" spans="2:5" ht="15" x14ac:dyDescent="0.2">
      <c r="B33" s="31"/>
      <c r="C33" s="31"/>
      <c r="D33" s="31"/>
      <c r="E33" s="31"/>
    </row>
    <row r="34" spans="2:5" ht="15" x14ac:dyDescent="0.2">
      <c r="B34" s="31"/>
      <c r="C34" s="31"/>
      <c r="D34" s="31"/>
      <c r="E34" s="31"/>
    </row>
    <row r="35" spans="2:5" ht="15" x14ac:dyDescent="0.2">
      <c r="B35" s="31"/>
      <c r="C35" s="31"/>
      <c r="D35" s="31"/>
      <c r="E35" s="31"/>
    </row>
    <row r="36" spans="2:5" ht="15" x14ac:dyDescent="0.2">
      <c r="B36" s="31"/>
      <c r="C36" s="31"/>
      <c r="D36" s="31"/>
      <c r="E36" s="31"/>
    </row>
    <row r="37" spans="2:5" ht="15" x14ac:dyDescent="0.2">
      <c r="B37" s="31"/>
      <c r="C37" s="31"/>
      <c r="D37" s="31"/>
      <c r="E37" s="31"/>
    </row>
    <row r="38" spans="2:5" ht="15" x14ac:dyDescent="0.2">
      <c r="B38" s="31"/>
      <c r="C38" s="31"/>
      <c r="D38" s="31"/>
      <c r="E38" s="31"/>
    </row>
    <row r="39" spans="2:5" ht="15" x14ac:dyDescent="0.2">
      <c r="B39" s="31"/>
      <c r="C39" s="31"/>
      <c r="D39" s="31"/>
      <c r="E39" s="31"/>
    </row>
    <row r="40" spans="2:5" ht="15" x14ac:dyDescent="0.2">
      <c r="B40" s="31"/>
      <c r="C40" s="31"/>
      <c r="D40" s="31"/>
      <c r="E40" s="31"/>
    </row>
    <row r="41" spans="2:5" ht="15" x14ac:dyDescent="0.2">
      <c r="B41" s="31"/>
      <c r="C41" s="31"/>
      <c r="D41" s="31"/>
      <c r="E41" s="31"/>
    </row>
    <row r="42" spans="2:5" ht="15" x14ac:dyDescent="0.2">
      <c r="B42" s="31"/>
      <c r="C42" s="31"/>
      <c r="D42" s="31"/>
      <c r="E42" s="31"/>
    </row>
    <row r="43" spans="2:5" ht="15" x14ac:dyDescent="0.2">
      <c r="B43" s="31"/>
      <c r="C43" s="31"/>
      <c r="D43" s="31"/>
      <c r="E43" s="31"/>
    </row>
    <row r="44" spans="2:5" ht="15" x14ac:dyDescent="0.2">
      <c r="B44" s="31"/>
      <c r="C44" s="31"/>
      <c r="D44" s="31"/>
      <c r="E44" s="31"/>
    </row>
    <row r="45" spans="2:5" ht="15" x14ac:dyDescent="0.2">
      <c r="B45" s="31"/>
      <c r="C45" s="31"/>
      <c r="D45" s="31"/>
      <c r="E45" s="31"/>
    </row>
    <row r="46" spans="2:5" ht="15" x14ac:dyDescent="0.2">
      <c r="B46" s="31"/>
      <c r="C46" s="31"/>
      <c r="D46" s="31"/>
      <c r="E46" s="31"/>
    </row>
    <row r="47" spans="2:5" ht="15" x14ac:dyDescent="0.2">
      <c r="B47" s="31"/>
      <c r="C47" s="31"/>
      <c r="D47" s="31"/>
      <c r="E47" s="31"/>
    </row>
    <row r="48" spans="2:5" ht="15" x14ac:dyDescent="0.2">
      <c r="B48" s="31"/>
      <c r="C48" s="31"/>
      <c r="D48" s="31"/>
      <c r="E48" s="31"/>
    </row>
    <row r="49" spans="2:5" ht="15" x14ac:dyDescent="0.2">
      <c r="B49" s="31"/>
      <c r="C49" s="31"/>
      <c r="D49" s="31"/>
      <c r="E49" s="31"/>
    </row>
    <row r="50" spans="2:5" ht="15" x14ac:dyDescent="0.2">
      <c r="B50" s="31"/>
      <c r="C50" s="31"/>
      <c r="D50" s="31"/>
      <c r="E50" s="31"/>
    </row>
    <row r="51" spans="2:5" ht="15" x14ac:dyDescent="0.2">
      <c r="B51" s="31"/>
      <c r="C51" s="31"/>
      <c r="D51" s="31"/>
      <c r="E51" s="31"/>
    </row>
    <row r="52" spans="2:5" ht="15" x14ac:dyDescent="0.2">
      <c r="B52" s="31"/>
      <c r="C52" s="31"/>
      <c r="D52" s="31"/>
      <c r="E52" s="31"/>
    </row>
    <row r="53" spans="2:5" ht="15" x14ac:dyDescent="0.2">
      <c r="B53" s="31"/>
      <c r="C53" s="31"/>
      <c r="D53" s="31"/>
      <c r="E53" s="31"/>
    </row>
    <row r="54" spans="2:5" ht="15" x14ac:dyDescent="0.2">
      <c r="B54" s="31"/>
      <c r="C54" s="31"/>
      <c r="D54" s="31"/>
      <c r="E54" s="31"/>
    </row>
    <row r="55" spans="2:5" ht="15" x14ac:dyDescent="0.2">
      <c r="B55" s="31"/>
      <c r="C55" s="31"/>
      <c r="D55" s="31"/>
      <c r="E55" s="31"/>
    </row>
    <row r="56" spans="2:5" ht="15" x14ac:dyDescent="0.2">
      <c r="B56" s="31"/>
      <c r="C56" s="31"/>
      <c r="D56" s="31"/>
      <c r="E56" s="31"/>
    </row>
    <row r="57" spans="2:5" ht="15" x14ac:dyDescent="0.2">
      <c r="B57" s="31"/>
      <c r="C57" s="31"/>
      <c r="D57" s="31"/>
      <c r="E57" s="31"/>
    </row>
    <row r="58" spans="2:5" ht="15" x14ac:dyDescent="0.2">
      <c r="B58" s="31"/>
      <c r="C58" s="31"/>
      <c r="D58" s="31"/>
      <c r="E58" s="31"/>
    </row>
    <row r="59" spans="2:5" ht="15" x14ac:dyDescent="0.2">
      <c r="B59" s="31"/>
      <c r="C59" s="31"/>
      <c r="D59" s="31"/>
      <c r="E59" s="31"/>
    </row>
    <row r="60" spans="2:5" ht="15" x14ac:dyDescent="0.2">
      <c r="B60" s="31"/>
      <c r="C60" s="31"/>
      <c r="D60" s="31"/>
      <c r="E60" s="31"/>
    </row>
    <row r="61" spans="2:5" ht="15" x14ac:dyDescent="0.2">
      <c r="B61" s="31"/>
      <c r="C61" s="31"/>
      <c r="D61" s="31"/>
      <c r="E61" s="31"/>
    </row>
    <row r="62" spans="2:5" ht="15" x14ac:dyDescent="0.2">
      <c r="B62" s="31"/>
      <c r="C62" s="31"/>
      <c r="D62" s="31"/>
      <c r="E62" s="31"/>
    </row>
    <row r="63" spans="2:5" ht="15" x14ac:dyDescent="0.2">
      <c r="B63" s="31"/>
      <c r="C63" s="31"/>
      <c r="D63" s="31"/>
      <c r="E63" s="31"/>
    </row>
    <row r="64" spans="2:5" ht="15" x14ac:dyDescent="0.2">
      <c r="B64" s="31"/>
      <c r="C64" s="31"/>
      <c r="D64" s="31"/>
      <c r="E64" s="31"/>
    </row>
    <row r="65" spans="2:5" ht="15" x14ac:dyDescent="0.2">
      <c r="B65" s="31"/>
      <c r="C65" s="31"/>
      <c r="D65" s="31"/>
      <c r="E65" s="31"/>
    </row>
    <row r="66" spans="2:5" ht="15" x14ac:dyDescent="0.2">
      <c r="B66" s="31"/>
      <c r="C66" s="31"/>
      <c r="D66" s="31"/>
      <c r="E66" s="31"/>
    </row>
    <row r="67" spans="2:5" ht="15" x14ac:dyDescent="0.2">
      <c r="B67" s="31"/>
      <c r="C67" s="31"/>
      <c r="D67" s="31"/>
      <c r="E67" s="31"/>
    </row>
    <row r="68" spans="2:5" ht="15" x14ac:dyDescent="0.2">
      <c r="B68" s="31"/>
      <c r="C68" s="31"/>
      <c r="D68" s="31"/>
      <c r="E68" s="31"/>
    </row>
    <row r="69" spans="2:5" ht="15" x14ac:dyDescent="0.2">
      <c r="B69" s="31"/>
      <c r="C69" s="31"/>
      <c r="D69" s="31"/>
      <c r="E69" s="31"/>
    </row>
    <row r="70" spans="2:5" ht="15" x14ac:dyDescent="0.2">
      <c r="B70" s="31"/>
      <c r="C70" s="31"/>
      <c r="D70" s="31"/>
      <c r="E70" s="31"/>
    </row>
    <row r="71" spans="2:5" ht="15" x14ac:dyDescent="0.2">
      <c r="B71" s="31"/>
      <c r="C71" s="31"/>
      <c r="D71" s="31"/>
      <c r="E71" s="31"/>
    </row>
    <row r="72" spans="2:5" ht="15" x14ac:dyDescent="0.2">
      <c r="B72" s="31"/>
      <c r="C72" s="31"/>
      <c r="D72" s="31"/>
      <c r="E72" s="31"/>
    </row>
    <row r="73" spans="2:5" ht="15" x14ac:dyDescent="0.2">
      <c r="B73" s="31"/>
      <c r="C73" s="31"/>
      <c r="D73" s="31"/>
      <c r="E73" s="31"/>
    </row>
    <row r="74" spans="2:5" ht="15" x14ac:dyDescent="0.2">
      <c r="B74" s="31"/>
      <c r="C74" s="31"/>
      <c r="D74" s="31"/>
      <c r="E74" s="31"/>
    </row>
    <row r="75" spans="2:5" ht="15" x14ac:dyDescent="0.2">
      <c r="B75" s="31"/>
      <c r="C75" s="31"/>
      <c r="D75" s="31"/>
      <c r="E75" s="31"/>
    </row>
    <row r="76" spans="2:5" ht="15" x14ac:dyDescent="0.2">
      <c r="B76" s="31"/>
      <c r="C76" s="31"/>
      <c r="D76" s="31"/>
      <c r="E76" s="31"/>
    </row>
    <row r="77" spans="2:5" ht="15" x14ac:dyDescent="0.2">
      <c r="B77" s="31"/>
      <c r="C77" s="31"/>
      <c r="D77" s="31"/>
      <c r="E77" s="31"/>
    </row>
    <row r="78" spans="2:5" ht="15" x14ac:dyDescent="0.2">
      <c r="B78" s="31"/>
      <c r="C78" s="31"/>
      <c r="D78" s="31"/>
      <c r="E78" s="31"/>
    </row>
    <row r="79" spans="2:5" ht="15" x14ac:dyDescent="0.2">
      <c r="B79" s="31"/>
      <c r="C79" s="31"/>
      <c r="D79" s="31"/>
      <c r="E79" s="31"/>
    </row>
    <row r="80" spans="2:5" ht="15" x14ac:dyDescent="0.2">
      <c r="B80" s="31"/>
      <c r="C80" s="31"/>
      <c r="D80" s="31"/>
      <c r="E80" s="31"/>
    </row>
    <row r="81" spans="2:5" ht="15" x14ac:dyDescent="0.2">
      <c r="B81" s="31"/>
      <c r="C81" s="31"/>
      <c r="D81" s="31"/>
      <c r="E81" s="31"/>
    </row>
    <row r="82" spans="2:5" ht="15" x14ac:dyDescent="0.2">
      <c r="B82" s="31"/>
      <c r="C82" s="31"/>
      <c r="D82" s="31"/>
      <c r="E82" s="31"/>
    </row>
    <row r="83" spans="2:5" ht="15" x14ac:dyDescent="0.2">
      <c r="B83" s="31"/>
      <c r="C83" s="31"/>
      <c r="D83" s="31"/>
      <c r="E83" s="31"/>
    </row>
    <row r="84" spans="2:5" ht="15" x14ac:dyDescent="0.2">
      <c r="B84" s="31"/>
      <c r="C84" s="31"/>
      <c r="D84" s="31"/>
      <c r="E84" s="31"/>
    </row>
    <row r="85" spans="2:5" ht="15" x14ac:dyDescent="0.2">
      <c r="B85" s="31"/>
      <c r="C85" s="31"/>
      <c r="D85" s="31"/>
      <c r="E85" s="31"/>
    </row>
    <row r="86" spans="2:5" ht="15" x14ac:dyDescent="0.2">
      <c r="B86" s="31"/>
      <c r="C86" s="31"/>
      <c r="D86" s="31"/>
      <c r="E86" s="31"/>
    </row>
    <row r="87" spans="2:5" ht="15" x14ac:dyDescent="0.2">
      <c r="B87" s="31"/>
      <c r="C87" s="31"/>
      <c r="D87" s="31"/>
      <c r="E87" s="31"/>
    </row>
    <row r="88" spans="2:5" ht="15" x14ac:dyDescent="0.2">
      <c r="B88" s="31"/>
      <c r="C88" s="31"/>
      <c r="D88" s="31"/>
      <c r="E88" s="31"/>
    </row>
    <row r="89" spans="2:5" ht="15" x14ac:dyDescent="0.2">
      <c r="B89" s="31"/>
      <c r="C89" s="31"/>
      <c r="D89" s="31"/>
      <c r="E89" s="31"/>
    </row>
    <row r="90" spans="2:5" ht="15" x14ac:dyDescent="0.2">
      <c r="B90" s="31"/>
      <c r="C90" s="31"/>
      <c r="D90" s="31"/>
      <c r="E90" s="31"/>
    </row>
    <row r="91" spans="2:5" ht="15" x14ac:dyDescent="0.2">
      <c r="B91" s="31"/>
      <c r="C91" s="31"/>
      <c r="D91" s="31"/>
      <c r="E91" s="31"/>
    </row>
    <row r="92" spans="2:5" ht="15" x14ac:dyDescent="0.2">
      <c r="B92" s="31"/>
      <c r="C92" s="31"/>
      <c r="D92" s="31"/>
      <c r="E92" s="31"/>
    </row>
    <row r="93" spans="2:5" ht="15" x14ac:dyDescent="0.2">
      <c r="B93" s="31"/>
      <c r="C93" s="31"/>
      <c r="D93" s="31"/>
      <c r="E93" s="31"/>
    </row>
    <row r="94" spans="2:5" ht="15" x14ac:dyDescent="0.2">
      <c r="B94" s="31"/>
      <c r="C94" s="31"/>
      <c r="D94" s="31"/>
      <c r="E94" s="31"/>
    </row>
    <row r="95" spans="2:5" ht="15" x14ac:dyDescent="0.2">
      <c r="B95" s="31"/>
      <c r="C95" s="31"/>
      <c r="D95" s="31"/>
      <c r="E95" s="31"/>
    </row>
    <row r="96" spans="2:5" ht="15" x14ac:dyDescent="0.2">
      <c r="B96" s="31"/>
      <c r="C96" s="31"/>
      <c r="D96" s="31"/>
      <c r="E96" s="31"/>
    </row>
    <row r="97" spans="2:5" ht="15" x14ac:dyDescent="0.2">
      <c r="B97" s="31"/>
      <c r="C97" s="31"/>
      <c r="D97" s="31"/>
      <c r="E97" s="31"/>
    </row>
    <row r="98" spans="2:5" ht="15" x14ac:dyDescent="0.2">
      <c r="B98" s="31"/>
      <c r="C98" s="31"/>
      <c r="D98" s="31"/>
      <c r="E98" s="31"/>
    </row>
    <row r="99" spans="2:5" ht="15" x14ac:dyDescent="0.2">
      <c r="B99" s="31"/>
      <c r="C99" s="31"/>
      <c r="D99" s="31"/>
      <c r="E99" s="31"/>
    </row>
    <row r="100" spans="2:5" ht="15" x14ac:dyDescent="0.2">
      <c r="B100" s="31"/>
      <c r="C100" s="31"/>
      <c r="D100" s="31"/>
      <c r="E100" s="31"/>
    </row>
    <row r="101" spans="2:5" ht="15" x14ac:dyDescent="0.2">
      <c r="B101" s="31"/>
      <c r="C101" s="31"/>
      <c r="D101" s="31"/>
      <c r="E101" s="31"/>
    </row>
    <row r="102" spans="2:5" ht="15" x14ac:dyDescent="0.2">
      <c r="B102" s="31"/>
      <c r="C102" s="31"/>
      <c r="D102" s="31"/>
      <c r="E102" s="31"/>
    </row>
    <row r="103" spans="2:5" ht="15" x14ac:dyDescent="0.2">
      <c r="B103" s="31"/>
      <c r="C103" s="31"/>
      <c r="D103" s="31"/>
      <c r="E103" s="31"/>
    </row>
    <row r="104" spans="2:5" ht="15" x14ac:dyDescent="0.2">
      <c r="B104" s="31"/>
      <c r="C104" s="31"/>
      <c r="D104" s="31"/>
      <c r="E104" s="31"/>
    </row>
    <row r="105" spans="2:5" ht="15" x14ac:dyDescent="0.2">
      <c r="B105" s="31"/>
      <c r="C105" s="31"/>
      <c r="D105" s="31"/>
      <c r="E105" s="31"/>
    </row>
    <row r="106" spans="2:5" ht="15" x14ac:dyDescent="0.2">
      <c r="B106" s="31"/>
      <c r="C106" s="31"/>
      <c r="D106" s="31"/>
      <c r="E106" s="31"/>
    </row>
    <row r="107" spans="2:5" ht="15" x14ac:dyDescent="0.2">
      <c r="B107" s="31"/>
      <c r="C107" s="31"/>
      <c r="D107" s="31"/>
      <c r="E107" s="31"/>
    </row>
    <row r="108" spans="2:5" ht="15" x14ac:dyDescent="0.2">
      <c r="B108" s="31"/>
      <c r="C108" s="31"/>
      <c r="D108" s="31"/>
      <c r="E108" s="31"/>
    </row>
    <row r="109" spans="2:5" ht="15" x14ac:dyDescent="0.2">
      <c r="B109" s="31"/>
      <c r="C109" s="31"/>
      <c r="D109" s="31"/>
      <c r="E109" s="31"/>
    </row>
    <row r="110" spans="2:5" ht="15" x14ac:dyDescent="0.2">
      <c r="B110" s="31"/>
      <c r="C110" s="31"/>
      <c r="D110" s="31"/>
      <c r="E110" s="31"/>
    </row>
    <row r="111" spans="2:5" ht="15" x14ac:dyDescent="0.2">
      <c r="C111" s="31"/>
      <c r="D111" s="31"/>
      <c r="E111" s="31"/>
    </row>
  </sheetData>
  <mergeCells count="35">
    <mergeCell ref="AY8:BD8"/>
    <mergeCell ref="AS8:AX8"/>
    <mergeCell ref="AM8:AR8"/>
    <mergeCell ref="BH9:BJ9"/>
    <mergeCell ref="AM9:AO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BE8:BJ8"/>
    <mergeCell ref="L7:R7"/>
    <mergeCell ref="F11:K11"/>
    <mergeCell ref="AF8:AK8"/>
    <mergeCell ref="I9:K9"/>
    <mergeCell ref="Z8:AE8"/>
    <mergeCell ref="T8:Y8"/>
    <mergeCell ref="AF9:AH9"/>
    <mergeCell ref="W9:Y9"/>
    <mergeCell ref="F9:H9"/>
    <mergeCell ref="M9:O9"/>
    <mergeCell ref="P9:R9"/>
    <mergeCell ref="T9:V9"/>
    <mergeCell ref="Z9:AB9"/>
    <mergeCell ref="AC9:AE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009999"/>
  </sheetPr>
  <dimension ref="B1:I13"/>
  <sheetViews>
    <sheetView zoomScale="80" zoomScaleNormal="80" workbookViewId="0"/>
  </sheetViews>
  <sheetFormatPr defaultColWidth="9.28515625" defaultRowHeight="12.75" x14ac:dyDescent="0.2"/>
  <cols>
    <col min="1" max="1" width="12" style="22" customWidth="1"/>
    <col min="2" max="2" width="34.28515625" style="22" customWidth="1"/>
    <col min="3" max="3" width="25.5703125" style="22" customWidth="1"/>
    <col min="4" max="4" width="50.28515625" style="22" customWidth="1"/>
    <col min="5" max="5" width="20.28515625" style="22" customWidth="1"/>
    <col min="6" max="6" width="5.7109375" style="22" customWidth="1"/>
    <col min="7" max="9" width="19.7109375" style="22" customWidth="1"/>
    <col min="10" max="10" width="18.28515625" style="22" customWidth="1"/>
    <col min="11" max="16384" width="9.28515625" style="22"/>
  </cols>
  <sheetData>
    <row r="1" spans="2:9" ht="20.25" x14ac:dyDescent="0.3">
      <c r="B1" s="23" t="s">
        <v>237</v>
      </c>
      <c r="C1" s="21"/>
      <c r="D1" s="21"/>
      <c r="E1" s="21"/>
      <c r="F1" s="21"/>
      <c r="G1" s="21"/>
      <c r="H1" s="21"/>
      <c r="I1" s="21"/>
    </row>
    <row r="2" spans="2:9" ht="15" x14ac:dyDescent="0.25">
      <c r="B2" s="52" t="str">
        <f>Tradingname</f>
        <v>GOLDFIELDS GAS TRANSMISSION PTY LTD</v>
      </c>
      <c r="C2" s="53"/>
    </row>
    <row r="3" spans="2:9" ht="18" customHeight="1" x14ac:dyDescent="0.45">
      <c r="B3" s="54" t="s">
        <v>239</v>
      </c>
      <c r="C3" s="55" t="str">
        <f>TEXT(Yearstart,"dd/mm/yyyy")&amp;" to "&amp;TEXT(Yearending,"dd/mm/yyyy")</f>
        <v>01/07/2023 to 30/06/2024</v>
      </c>
      <c r="D3" s="47"/>
      <c r="E3" s="47"/>
    </row>
    <row r="4" spans="2:9" ht="20.25" x14ac:dyDescent="0.3">
      <c r="B4" s="20"/>
    </row>
    <row r="5" spans="2:9" ht="15.75" x14ac:dyDescent="0.25">
      <c r="B5" s="32" t="s">
        <v>238</v>
      </c>
    </row>
    <row r="6" spans="2:9" x14ac:dyDescent="0.2">
      <c r="B6" s="24"/>
      <c r="C6" s="27"/>
      <c r="D6" s="27"/>
      <c r="E6" s="27"/>
      <c r="G6" s="33"/>
      <c r="H6" s="29"/>
      <c r="I6" s="29"/>
    </row>
    <row r="7" spans="2:9" ht="57" customHeight="1" x14ac:dyDescent="0.2">
      <c r="B7" s="530" t="s">
        <v>137</v>
      </c>
      <c r="C7" s="531"/>
      <c r="D7" s="531"/>
      <c r="E7" s="532"/>
    </row>
    <row r="8" spans="2:9" ht="13.5" customHeight="1" x14ac:dyDescent="0.2">
      <c r="B8" s="533" t="s">
        <v>734</v>
      </c>
      <c r="C8" s="534"/>
      <c r="D8" s="534"/>
      <c r="E8" s="535"/>
    </row>
    <row r="9" spans="2:9" ht="13.5" customHeight="1" x14ac:dyDescent="0.2">
      <c r="B9" s="529"/>
      <c r="C9" s="529"/>
      <c r="D9" s="529"/>
      <c r="E9" s="529"/>
    </row>
    <row r="10" spans="2:9" ht="13.5" customHeight="1" x14ac:dyDescent="0.2">
      <c r="B10" s="529"/>
      <c r="C10" s="529"/>
      <c r="D10" s="529"/>
      <c r="E10" s="529"/>
    </row>
    <row r="11" spans="2:9" ht="13.5" customHeight="1" x14ac:dyDescent="0.2">
      <c r="B11" s="529"/>
      <c r="C11" s="529"/>
      <c r="D11" s="529"/>
      <c r="E11" s="529"/>
    </row>
    <row r="12" spans="2:9" ht="13.5" customHeight="1" x14ac:dyDescent="0.2">
      <c r="B12" s="529"/>
      <c r="C12" s="529"/>
      <c r="D12" s="529"/>
      <c r="E12" s="529"/>
    </row>
    <row r="13" spans="2:9" ht="13.5" customHeight="1" x14ac:dyDescent="0.2">
      <c r="B13" s="529"/>
      <c r="C13" s="529"/>
      <c r="D13" s="529"/>
      <c r="E13" s="529"/>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E9D9"/>
  </sheetPr>
  <dimension ref="A1:P2"/>
  <sheetViews>
    <sheetView zoomScale="80" zoomScaleNormal="80" workbookViewId="0"/>
  </sheetViews>
  <sheetFormatPr defaultColWidth="9" defaultRowHeight="12.75" x14ac:dyDescent="0.2"/>
  <cols>
    <col min="1" max="16384" width="9" style="320"/>
  </cols>
  <sheetData>
    <row r="1" spans="1:16" x14ac:dyDescent="0.2">
      <c r="A1"/>
    </row>
    <row r="2" spans="1:16" x14ac:dyDescent="0.2">
      <c r="P2"/>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B1:K46"/>
  <sheetViews>
    <sheetView zoomScale="80" zoomScaleNormal="80" workbookViewId="0"/>
  </sheetViews>
  <sheetFormatPr defaultColWidth="9.28515625" defaultRowHeight="12.75" x14ac:dyDescent="0.2"/>
  <cols>
    <col min="1" max="1" width="11.7109375" style="22" customWidth="1"/>
    <col min="2" max="2" width="22.42578125" style="22" customWidth="1"/>
    <col min="3" max="11" width="14.28515625" style="22" customWidth="1"/>
    <col min="12" max="16384" width="9.28515625" style="22"/>
  </cols>
  <sheetData>
    <row r="1" spans="2:11" ht="20.25" x14ac:dyDescent="0.3">
      <c r="B1" s="23" t="s">
        <v>229</v>
      </c>
      <c r="C1" s="21"/>
      <c r="D1" s="21"/>
    </row>
    <row r="2" spans="2:11" ht="15" x14ac:dyDescent="0.25">
      <c r="B2" s="52" t="str">
        <f>Tradingname</f>
        <v>GOLDFIELDS GAS TRANSMISSION PTY LTD</v>
      </c>
      <c r="C2" s="53"/>
    </row>
    <row r="3" spans="2:11" ht="15.75" customHeight="1" x14ac:dyDescent="0.45">
      <c r="B3" s="54" t="s">
        <v>180</v>
      </c>
      <c r="C3" s="55">
        <f>Yearending</f>
        <v>45473</v>
      </c>
      <c r="D3" s="47"/>
    </row>
    <row r="4" spans="2:11" ht="20.25" x14ac:dyDescent="0.3">
      <c r="B4" s="20"/>
    </row>
    <row r="5" spans="2:11" ht="14.25" x14ac:dyDescent="0.2">
      <c r="B5" s="353" t="s">
        <v>654</v>
      </c>
      <c r="C5" s="354"/>
      <c r="D5" s="354"/>
      <c r="E5" s="354"/>
      <c r="F5" s="354"/>
      <c r="G5" s="354"/>
      <c r="H5" s="354"/>
      <c r="I5" s="354"/>
      <c r="J5" s="354"/>
      <c r="K5" s="354"/>
    </row>
    <row r="6" spans="2:11" ht="13.5" thickBot="1" x14ac:dyDescent="0.25">
      <c r="B6" s="355"/>
      <c r="C6" s="354"/>
      <c r="D6" s="354"/>
      <c r="E6" s="354"/>
      <c r="F6" s="354"/>
      <c r="G6" s="354"/>
      <c r="H6" s="354"/>
      <c r="I6" s="354"/>
      <c r="J6" s="354"/>
      <c r="K6" s="354"/>
    </row>
    <row r="7" spans="2:11" s="355" customFormat="1" ht="31.5" customHeight="1" thickBot="1" x14ac:dyDescent="0.25">
      <c r="B7" s="377" t="s">
        <v>277</v>
      </c>
      <c r="C7" s="538" t="s">
        <v>720</v>
      </c>
      <c r="D7" s="539"/>
      <c r="E7" s="539"/>
      <c r="F7" s="539"/>
      <c r="G7" s="539"/>
      <c r="H7" s="539"/>
      <c r="I7" s="539"/>
      <c r="J7" s="539"/>
      <c r="K7" s="540"/>
    </row>
    <row r="8" spans="2:11" ht="22.5" customHeight="1" thickBot="1" x14ac:dyDescent="0.25">
      <c r="B8" s="357">
        <v>1.1000000000000001</v>
      </c>
      <c r="C8" s="550" t="s">
        <v>655</v>
      </c>
      <c r="D8" s="551"/>
      <c r="E8" s="551"/>
      <c r="F8" s="551"/>
      <c r="G8" s="551"/>
      <c r="H8" s="551"/>
      <c r="I8" s="551"/>
      <c r="J8" s="551"/>
      <c r="K8" s="552"/>
    </row>
    <row r="9" spans="2:11" ht="38.25" customHeight="1" thickBot="1" x14ac:dyDescent="0.25">
      <c r="B9" s="357">
        <v>1.2</v>
      </c>
      <c r="C9" s="550" t="s">
        <v>656</v>
      </c>
      <c r="D9" s="551"/>
      <c r="E9" s="551"/>
      <c r="F9" s="551"/>
      <c r="G9" s="551"/>
      <c r="H9" s="551"/>
      <c r="I9" s="551"/>
      <c r="J9" s="551"/>
      <c r="K9" s="552"/>
    </row>
    <row r="10" spans="2:11" ht="258.75" customHeight="1" thickBot="1" x14ac:dyDescent="0.25">
      <c r="B10" s="413">
        <v>2.1</v>
      </c>
      <c r="C10" s="541" t="s">
        <v>735</v>
      </c>
      <c r="D10" s="542"/>
      <c r="E10" s="542"/>
      <c r="F10" s="542"/>
      <c r="G10" s="542"/>
      <c r="H10" s="542"/>
      <c r="I10" s="542"/>
      <c r="J10" s="542"/>
      <c r="K10" s="543"/>
    </row>
    <row r="11" spans="2:11" ht="187.5" customHeight="1" x14ac:dyDescent="0.2">
      <c r="B11" s="553">
        <v>2.1</v>
      </c>
      <c r="C11" s="538" t="s">
        <v>709</v>
      </c>
      <c r="D11" s="539"/>
      <c r="E11" s="539"/>
      <c r="F11" s="539"/>
      <c r="G11" s="539"/>
      <c r="H11" s="539"/>
      <c r="I11" s="539"/>
      <c r="J11" s="539"/>
      <c r="K11" s="540"/>
    </row>
    <row r="12" spans="2:11" ht="45" customHeight="1" x14ac:dyDescent="0.2">
      <c r="B12" s="554"/>
      <c r="C12" s="361" t="s">
        <v>657</v>
      </c>
      <c r="D12" s="363" t="s">
        <v>658</v>
      </c>
      <c r="E12" s="363" t="s">
        <v>659</v>
      </c>
      <c r="F12" s="562"/>
      <c r="G12" s="437"/>
      <c r="H12" s="437"/>
      <c r="I12" s="437"/>
      <c r="J12" s="437"/>
      <c r="K12" s="563"/>
    </row>
    <row r="13" spans="2:11" ht="15.75" x14ac:dyDescent="0.2">
      <c r="B13" s="554"/>
      <c r="C13" s="378" t="s">
        <v>589</v>
      </c>
      <c r="D13" s="379" t="s">
        <v>589</v>
      </c>
      <c r="E13" s="379" t="s">
        <v>589</v>
      </c>
      <c r="F13" s="562"/>
      <c r="G13" s="437"/>
      <c r="H13" s="437"/>
      <c r="I13" s="437"/>
      <c r="J13" s="437"/>
      <c r="K13" s="563"/>
    </row>
    <row r="14" spans="2:11" ht="13.5" customHeight="1" x14ac:dyDescent="0.2">
      <c r="B14" s="554"/>
      <c r="C14" s="572">
        <v>328609</v>
      </c>
      <c r="D14" s="570">
        <f>C14</f>
        <v>328609</v>
      </c>
      <c r="E14" s="570">
        <f>C14-D14</f>
        <v>0</v>
      </c>
      <c r="F14" s="556" t="s">
        <v>660</v>
      </c>
      <c r="G14" s="556"/>
      <c r="H14" s="556"/>
      <c r="I14" s="556"/>
      <c r="J14" s="556"/>
      <c r="K14" s="557"/>
    </row>
    <row r="15" spans="2:11" ht="18" customHeight="1" x14ac:dyDescent="0.2">
      <c r="B15" s="554"/>
      <c r="C15" s="572"/>
      <c r="D15" s="570"/>
      <c r="E15" s="570"/>
      <c r="F15" s="556"/>
      <c r="G15" s="556"/>
      <c r="H15" s="556"/>
      <c r="I15" s="556"/>
      <c r="J15" s="556"/>
      <c r="K15" s="557"/>
    </row>
    <row r="16" spans="2:11" x14ac:dyDescent="0.2">
      <c r="B16" s="554"/>
      <c r="C16" s="571">
        <v>-288529</v>
      </c>
      <c r="D16" s="570">
        <v>0</v>
      </c>
      <c r="E16" s="558">
        <f>C16-D16</f>
        <v>-288529</v>
      </c>
      <c r="F16" s="556" t="s">
        <v>661</v>
      </c>
      <c r="G16" s="556"/>
      <c r="H16" s="556"/>
      <c r="I16" s="556"/>
      <c r="J16" s="556"/>
      <c r="K16" s="557"/>
    </row>
    <row r="17" spans="2:11" ht="23.25" customHeight="1" x14ac:dyDescent="0.2">
      <c r="B17" s="554"/>
      <c r="C17" s="571"/>
      <c r="D17" s="570"/>
      <c r="E17" s="558"/>
      <c r="F17" s="556"/>
      <c r="G17" s="556"/>
      <c r="H17" s="556"/>
      <c r="I17" s="556"/>
      <c r="J17" s="556"/>
      <c r="K17" s="557"/>
    </row>
    <row r="18" spans="2:11" x14ac:dyDescent="0.2">
      <c r="B18" s="554"/>
      <c r="C18" s="568">
        <f>SUM(C14:C17)</f>
        <v>40080</v>
      </c>
      <c r="D18" s="566">
        <f>SUM(D14:D17)</f>
        <v>328609</v>
      </c>
      <c r="E18" s="564">
        <f>SUM(E14:E17)</f>
        <v>-288529</v>
      </c>
      <c r="F18" s="556" t="s">
        <v>662</v>
      </c>
      <c r="G18" s="556"/>
      <c r="H18" s="556"/>
      <c r="I18" s="556"/>
      <c r="J18" s="556"/>
      <c r="K18" s="557"/>
    </row>
    <row r="19" spans="2:11" ht="16.5" customHeight="1" thickBot="1" x14ac:dyDescent="0.25">
      <c r="B19" s="554"/>
      <c r="C19" s="569"/>
      <c r="D19" s="567"/>
      <c r="E19" s="565"/>
      <c r="F19" s="556"/>
      <c r="G19" s="556"/>
      <c r="H19" s="556"/>
      <c r="I19" s="556"/>
      <c r="J19" s="556"/>
      <c r="K19" s="557"/>
    </row>
    <row r="20" spans="2:11" ht="16.5" thickTop="1" x14ac:dyDescent="0.2">
      <c r="B20" s="554"/>
      <c r="C20" s="356"/>
      <c r="D20" s="359"/>
      <c r="E20" s="360"/>
      <c r="F20" s="362"/>
      <c r="G20" s="362"/>
      <c r="H20" s="362"/>
      <c r="I20" s="362"/>
      <c r="J20" s="362"/>
      <c r="K20" s="358"/>
    </row>
    <row r="21" spans="2:11" ht="48.75" customHeight="1" thickBot="1" x14ac:dyDescent="0.25">
      <c r="B21" s="555"/>
      <c r="C21" s="541" t="s">
        <v>723</v>
      </c>
      <c r="D21" s="542"/>
      <c r="E21" s="542"/>
      <c r="F21" s="542"/>
      <c r="G21" s="542"/>
      <c r="H21" s="542"/>
      <c r="I21" s="542"/>
      <c r="J21" s="542"/>
      <c r="K21" s="543"/>
    </row>
    <row r="22" spans="2:11" ht="132" customHeight="1" thickBot="1" x14ac:dyDescent="0.25">
      <c r="B22" s="439" t="s">
        <v>716</v>
      </c>
      <c r="C22" s="550" t="s">
        <v>725</v>
      </c>
      <c r="D22" s="551"/>
      <c r="E22" s="551"/>
      <c r="F22" s="551"/>
      <c r="G22" s="551"/>
      <c r="H22" s="551"/>
      <c r="I22" s="551"/>
      <c r="J22" s="551"/>
      <c r="K22" s="552"/>
    </row>
    <row r="23" spans="2:11" ht="129.6" customHeight="1" thickBot="1" x14ac:dyDescent="0.25">
      <c r="B23" s="438" t="s">
        <v>716</v>
      </c>
      <c r="C23" s="541" t="s">
        <v>724</v>
      </c>
      <c r="D23" s="542"/>
      <c r="E23" s="542"/>
      <c r="F23" s="542"/>
      <c r="G23" s="542"/>
      <c r="H23" s="542"/>
      <c r="I23" s="542"/>
      <c r="J23" s="542"/>
      <c r="K23" s="543"/>
    </row>
    <row r="24" spans="2:11" ht="37.9" customHeight="1" thickBot="1" x14ac:dyDescent="0.25">
      <c r="B24" s="357" t="s">
        <v>371</v>
      </c>
      <c r="C24" s="550" t="s">
        <v>704</v>
      </c>
      <c r="D24" s="551"/>
      <c r="E24" s="551"/>
      <c r="F24" s="551"/>
      <c r="G24" s="551"/>
      <c r="H24" s="551"/>
      <c r="I24" s="551"/>
      <c r="J24" s="551"/>
      <c r="K24" s="552"/>
    </row>
    <row r="25" spans="2:11" ht="52.5" customHeight="1" x14ac:dyDescent="0.2">
      <c r="B25" s="544">
        <v>3.1</v>
      </c>
      <c r="C25" s="573" t="s">
        <v>705</v>
      </c>
      <c r="D25" s="574"/>
      <c r="E25" s="574"/>
      <c r="F25" s="574"/>
      <c r="G25" s="574"/>
      <c r="H25" s="574"/>
      <c r="I25" s="574"/>
      <c r="J25" s="574"/>
      <c r="K25" s="575"/>
    </row>
    <row r="26" spans="2:11" ht="34.5" customHeight="1" x14ac:dyDescent="0.2">
      <c r="B26" s="545"/>
      <c r="C26" s="581" t="s">
        <v>663</v>
      </c>
      <c r="D26" s="582"/>
      <c r="E26" s="582"/>
      <c r="F26" s="582"/>
      <c r="G26" s="582"/>
      <c r="H26" s="582"/>
      <c r="I26" s="582"/>
      <c r="J26" s="582"/>
      <c r="K26" s="583"/>
    </row>
    <row r="27" spans="2:11" ht="39.75" customHeight="1" thickBot="1" x14ac:dyDescent="0.25">
      <c r="B27" s="549"/>
      <c r="C27" s="584" t="s">
        <v>664</v>
      </c>
      <c r="D27" s="585"/>
      <c r="E27" s="585"/>
      <c r="F27" s="585"/>
      <c r="G27" s="585"/>
      <c r="H27" s="585"/>
      <c r="I27" s="585"/>
      <c r="J27" s="585"/>
      <c r="K27" s="586"/>
    </row>
    <row r="28" spans="2:11" ht="60.75" customHeight="1" thickBot="1" x14ac:dyDescent="0.25">
      <c r="B28" s="377" t="s">
        <v>275</v>
      </c>
      <c r="C28" s="538" t="s">
        <v>721</v>
      </c>
      <c r="D28" s="539"/>
      <c r="E28" s="539"/>
      <c r="F28" s="539"/>
      <c r="G28" s="539"/>
      <c r="H28" s="539"/>
      <c r="I28" s="539"/>
      <c r="J28" s="539"/>
      <c r="K28" s="540"/>
    </row>
    <row r="29" spans="2:11" ht="16.899999999999999" customHeight="1" x14ac:dyDescent="0.2">
      <c r="B29" s="536" t="s">
        <v>259</v>
      </c>
      <c r="C29" s="538" t="s">
        <v>722</v>
      </c>
      <c r="D29" s="539"/>
      <c r="E29" s="539"/>
      <c r="F29" s="539"/>
      <c r="G29" s="539"/>
      <c r="H29" s="539"/>
      <c r="I29" s="539"/>
      <c r="J29" s="539"/>
      <c r="K29" s="540"/>
    </row>
    <row r="30" spans="2:11" ht="16.899999999999999" customHeight="1" thickBot="1" x14ac:dyDescent="0.25">
      <c r="B30" s="537"/>
      <c r="C30" s="541" t="s">
        <v>665</v>
      </c>
      <c r="D30" s="542"/>
      <c r="E30" s="542"/>
      <c r="F30" s="542"/>
      <c r="G30" s="542"/>
      <c r="H30" s="542"/>
      <c r="I30" s="542"/>
      <c r="J30" s="542"/>
      <c r="K30" s="543"/>
    </row>
    <row r="31" spans="2:11" ht="16.899999999999999" customHeight="1" x14ac:dyDescent="0.2">
      <c r="B31" s="544" t="s">
        <v>286</v>
      </c>
      <c r="C31" s="538" t="s">
        <v>666</v>
      </c>
      <c r="D31" s="539"/>
      <c r="E31" s="539"/>
      <c r="F31" s="539"/>
      <c r="G31" s="539"/>
      <c r="H31" s="539"/>
      <c r="I31" s="539"/>
      <c r="J31" s="539"/>
      <c r="K31" s="540"/>
    </row>
    <row r="32" spans="2:11" ht="16.899999999999999" customHeight="1" thickBot="1" x14ac:dyDescent="0.25">
      <c r="B32" s="545"/>
      <c r="C32" s="546" t="s">
        <v>665</v>
      </c>
      <c r="D32" s="547"/>
      <c r="E32" s="547"/>
      <c r="F32" s="547"/>
      <c r="G32" s="547"/>
      <c r="H32" s="547"/>
      <c r="I32" s="547"/>
      <c r="J32" s="547"/>
      <c r="K32" s="548"/>
    </row>
    <row r="33" spans="2:11" ht="36.75" customHeight="1" thickBot="1" x14ac:dyDescent="0.25">
      <c r="B33" s="357">
        <v>3.4</v>
      </c>
      <c r="C33" s="550" t="s">
        <v>706</v>
      </c>
      <c r="D33" s="551"/>
      <c r="E33" s="551"/>
      <c r="F33" s="551"/>
      <c r="G33" s="551"/>
      <c r="H33" s="551"/>
      <c r="I33" s="551"/>
      <c r="J33" s="551"/>
      <c r="K33" s="552"/>
    </row>
    <row r="34" spans="2:11" ht="80.25" customHeight="1" x14ac:dyDescent="0.2">
      <c r="B34" s="579">
        <v>4.0999999999999996</v>
      </c>
      <c r="C34" s="587" t="s">
        <v>694</v>
      </c>
      <c r="D34" s="588"/>
      <c r="E34" s="588"/>
      <c r="F34" s="588"/>
      <c r="G34" s="588"/>
      <c r="H34" s="588"/>
      <c r="I34" s="588"/>
      <c r="J34" s="588"/>
      <c r="K34" s="589"/>
    </row>
    <row r="35" spans="2:11" ht="31.15" customHeight="1" x14ac:dyDescent="0.2">
      <c r="B35" s="580"/>
      <c r="C35" s="590" t="s">
        <v>667</v>
      </c>
      <c r="D35" s="591"/>
      <c r="E35" s="591"/>
      <c r="F35" s="591"/>
      <c r="G35" s="591"/>
      <c r="H35" s="591"/>
      <c r="I35" s="591"/>
      <c r="J35" s="591"/>
      <c r="K35" s="592"/>
    </row>
    <row r="36" spans="2:11" ht="21" customHeight="1" x14ac:dyDescent="0.2">
      <c r="B36" s="580"/>
      <c r="C36" s="559" t="s">
        <v>707</v>
      </c>
      <c r="D36" s="560"/>
      <c r="E36" s="560"/>
      <c r="F36" s="560"/>
      <c r="G36" s="560"/>
      <c r="H36" s="560"/>
      <c r="I36" s="560"/>
      <c r="J36" s="560"/>
      <c r="K36" s="561"/>
    </row>
    <row r="37" spans="2:11" ht="36" customHeight="1" x14ac:dyDescent="0.2">
      <c r="B37" s="580"/>
      <c r="C37" s="559" t="s">
        <v>693</v>
      </c>
      <c r="D37" s="560"/>
      <c r="E37" s="560"/>
      <c r="F37" s="560"/>
      <c r="G37" s="560"/>
      <c r="H37" s="560"/>
      <c r="I37" s="560"/>
      <c r="J37" s="560"/>
      <c r="K37" s="561"/>
    </row>
    <row r="38" spans="2:11" ht="33" customHeight="1" x14ac:dyDescent="0.2">
      <c r="B38" s="580"/>
      <c r="C38" s="559" t="s">
        <v>668</v>
      </c>
      <c r="D38" s="560"/>
      <c r="E38" s="560"/>
      <c r="F38" s="560"/>
      <c r="G38" s="560"/>
      <c r="H38" s="560"/>
      <c r="I38" s="560"/>
      <c r="J38" s="560"/>
      <c r="K38" s="561"/>
    </row>
    <row r="39" spans="2:11" ht="51" customHeight="1" x14ac:dyDescent="0.2">
      <c r="B39" s="580"/>
      <c r="C39" s="559" t="s">
        <v>669</v>
      </c>
      <c r="D39" s="560"/>
      <c r="E39" s="560"/>
      <c r="F39" s="560"/>
      <c r="G39" s="560"/>
      <c r="H39" s="560"/>
      <c r="I39" s="560"/>
      <c r="J39" s="560"/>
      <c r="K39" s="561"/>
    </row>
    <row r="40" spans="2:11" ht="66" customHeight="1" x14ac:dyDescent="0.2">
      <c r="B40" s="580"/>
      <c r="C40" s="559" t="s">
        <v>670</v>
      </c>
      <c r="D40" s="560"/>
      <c r="E40" s="560"/>
      <c r="F40" s="560"/>
      <c r="G40" s="560"/>
      <c r="H40" s="560"/>
      <c r="I40" s="560"/>
      <c r="J40" s="560"/>
      <c r="K40" s="561"/>
    </row>
    <row r="41" spans="2:11" ht="34.5" customHeight="1" x14ac:dyDescent="0.2">
      <c r="B41" s="580"/>
      <c r="C41" s="593" t="s">
        <v>671</v>
      </c>
      <c r="D41" s="594"/>
      <c r="E41" s="594"/>
      <c r="F41" s="594"/>
      <c r="G41" s="594"/>
      <c r="H41" s="594"/>
      <c r="I41" s="594"/>
      <c r="J41" s="594"/>
      <c r="K41" s="595"/>
    </row>
    <row r="42" spans="2:11" ht="32.25" customHeight="1" x14ac:dyDescent="0.2">
      <c r="B42" s="380"/>
      <c r="C42" s="596" t="s">
        <v>683</v>
      </c>
      <c r="D42" s="597"/>
      <c r="E42" s="597"/>
      <c r="F42" s="597"/>
      <c r="G42" s="597"/>
      <c r="H42" s="597"/>
      <c r="I42" s="597"/>
      <c r="J42" s="597"/>
      <c r="K42" s="598"/>
    </row>
    <row r="43" spans="2:11" ht="23.25" customHeight="1" thickBot="1" x14ac:dyDescent="0.25">
      <c r="B43" s="380"/>
      <c r="C43" s="576" t="s">
        <v>684</v>
      </c>
      <c r="D43" s="577"/>
      <c r="E43" s="577"/>
      <c r="F43" s="577"/>
      <c r="G43" s="577"/>
      <c r="H43" s="577"/>
      <c r="I43" s="577"/>
      <c r="J43" s="577"/>
      <c r="K43" s="578"/>
    </row>
    <row r="44" spans="2:11" ht="134.25" customHeight="1" thickBot="1" x14ac:dyDescent="0.25">
      <c r="B44" s="357" t="s">
        <v>672</v>
      </c>
      <c r="C44" s="550" t="s">
        <v>708</v>
      </c>
      <c r="D44" s="551"/>
      <c r="E44" s="551"/>
      <c r="F44" s="551"/>
      <c r="G44" s="551"/>
      <c r="H44" s="551"/>
      <c r="I44" s="551"/>
      <c r="J44" s="551"/>
      <c r="K44" s="552"/>
    </row>
    <row r="45" spans="2:11" ht="32.65" customHeight="1" x14ac:dyDescent="0.2">
      <c r="B45" s="536">
        <v>5.0999999999999996</v>
      </c>
      <c r="C45" s="538" t="s">
        <v>673</v>
      </c>
      <c r="D45" s="539"/>
      <c r="E45" s="539"/>
      <c r="F45" s="539"/>
      <c r="G45" s="539"/>
      <c r="H45" s="539"/>
      <c r="I45" s="539"/>
      <c r="J45" s="539"/>
      <c r="K45" s="540"/>
    </row>
    <row r="46" spans="2:11" ht="53.25" customHeight="1" thickBot="1" x14ac:dyDescent="0.25">
      <c r="B46" s="549"/>
      <c r="C46" s="541" t="s">
        <v>674</v>
      </c>
      <c r="D46" s="542"/>
      <c r="E46" s="542"/>
      <c r="F46" s="542"/>
      <c r="G46" s="542"/>
      <c r="H46" s="542"/>
      <c r="I46" s="542"/>
      <c r="J46" s="542"/>
      <c r="K46" s="543"/>
    </row>
  </sheetData>
  <mergeCells count="51">
    <mergeCell ref="B45:B46"/>
    <mergeCell ref="C43:K43"/>
    <mergeCell ref="B34:B41"/>
    <mergeCell ref="C26:K26"/>
    <mergeCell ref="C27:K27"/>
    <mergeCell ref="C38:K38"/>
    <mergeCell ref="C34:K34"/>
    <mergeCell ref="C39:K39"/>
    <mergeCell ref="C35:K35"/>
    <mergeCell ref="C36:K36"/>
    <mergeCell ref="C46:K46"/>
    <mergeCell ref="C45:K45"/>
    <mergeCell ref="C44:K44"/>
    <mergeCell ref="C40:K40"/>
    <mergeCell ref="C41:K41"/>
    <mergeCell ref="C42:K42"/>
    <mergeCell ref="C37:K37"/>
    <mergeCell ref="C28:K28"/>
    <mergeCell ref="F12:F13"/>
    <mergeCell ref="K12:K13"/>
    <mergeCell ref="E18:E19"/>
    <mergeCell ref="D18:D19"/>
    <mergeCell ref="C18:C19"/>
    <mergeCell ref="E14:E15"/>
    <mergeCell ref="C16:C17"/>
    <mergeCell ref="D16:D17"/>
    <mergeCell ref="C14:C15"/>
    <mergeCell ref="D14:D15"/>
    <mergeCell ref="C25:K25"/>
    <mergeCell ref="C33:K33"/>
    <mergeCell ref="C22:K22"/>
    <mergeCell ref="C23:K23"/>
    <mergeCell ref="B25:B27"/>
    <mergeCell ref="C11:K11"/>
    <mergeCell ref="C7:K7"/>
    <mergeCell ref="C8:K8"/>
    <mergeCell ref="C9:K9"/>
    <mergeCell ref="C10:K10"/>
    <mergeCell ref="C21:K21"/>
    <mergeCell ref="B11:B21"/>
    <mergeCell ref="F18:K19"/>
    <mergeCell ref="F16:K17"/>
    <mergeCell ref="F14:K15"/>
    <mergeCell ref="C24:K24"/>
    <mergeCell ref="E16:E17"/>
    <mergeCell ref="B29:B30"/>
    <mergeCell ref="C29:K29"/>
    <mergeCell ref="C30:K30"/>
    <mergeCell ref="B31:B32"/>
    <mergeCell ref="C31:K31"/>
    <mergeCell ref="C32:K32"/>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33CCCC"/>
    <pageSetUpPr fitToPage="1"/>
  </sheetPr>
  <dimension ref="A1:P95"/>
  <sheetViews>
    <sheetView zoomScale="80" zoomScaleNormal="80" workbookViewId="0"/>
  </sheetViews>
  <sheetFormatPr defaultColWidth="9" defaultRowHeight="12.75" x14ac:dyDescent="0.2"/>
  <cols>
    <col min="1" max="1" width="10.7109375" style="167" customWidth="1"/>
    <col min="2" max="2" width="15.7109375" style="174" customWidth="1"/>
    <col min="3" max="3" width="27.42578125" style="167" customWidth="1"/>
    <col min="4" max="4" width="22.7109375" style="174" customWidth="1"/>
    <col min="5" max="5" width="23.5703125" style="167" customWidth="1"/>
    <col min="6" max="6" width="25.28515625" style="167" customWidth="1"/>
    <col min="7" max="7" width="63.7109375" style="167" customWidth="1"/>
    <col min="8" max="8" width="19.28515625" style="181" customWidth="1"/>
    <col min="9" max="9" width="16.5703125" style="181" customWidth="1"/>
    <col min="10" max="10" width="12.42578125" style="181" customWidth="1"/>
    <col min="11" max="11" width="9.7109375" style="181" customWidth="1"/>
    <col min="12" max="12" width="9" style="181" customWidth="1"/>
    <col min="13" max="13" width="9" style="181"/>
    <col min="14" max="14" width="11.28515625" style="181" customWidth="1"/>
    <col min="15" max="15" width="9" style="181"/>
    <col min="16" max="16" width="82.28515625" style="181" customWidth="1"/>
    <col min="17" max="16384" width="9" style="167"/>
  </cols>
  <sheetData>
    <row r="1" spans="1:16" ht="22.35" customHeight="1" x14ac:dyDescent="0.2">
      <c r="H1" s="180"/>
    </row>
    <row r="2" spans="1:16" ht="28.5" customHeight="1" x14ac:dyDescent="0.2">
      <c r="A2" s="187" t="s">
        <v>240</v>
      </c>
      <c r="B2" s="188" t="s">
        <v>241</v>
      </c>
      <c r="C2" s="187" t="s">
        <v>242</v>
      </c>
      <c r="D2" s="187" t="s">
        <v>243</v>
      </c>
      <c r="E2" s="187" t="s">
        <v>244</v>
      </c>
      <c r="F2" s="187" t="s">
        <v>245</v>
      </c>
      <c r="G2" s="187" t="s">
        <v>246</v>
      </c>
      <c r="H2" s="182"/>
      <c r="I2" s="182"/>
      <c r="J2" s="182"/>
      <c r="K2" s="182"/>
      <c r="L2" s="182"/>
      <c r="M2" s="182"/>
      <c r="N2" s="182"/>
      <c r="O2" s="182"/>
      <c r="P2" s="182"/>
    </row>
    <row r="3" spans="1:16" s="170" customFormat="1" ht="25.5" x14ac:dyDescent="0.2">
      <c r="A3" s="168">
        <v>44084</v>
      </c>
      <c r="B3" s="169">
        <v>1</v>
      </c>
      <c r="C3" s="172" t="s">
        <v>249</v>
      </c>
      <c r="D3" s="175"/>
      <c r="E3" s="173"/>
      <c r="F3" s="173" t="s">
        <v>250</v>
      </c>
      <c r="G3" s="173" t="s">
        <v>328</v>
      </c>
      <c r="H3" s="183"/>
      <c r="I3" s="184"/>
      <c r="J3" s="184"/>
      <c r="K3" s="184"/>
      <c r="L3" s="184"/>
      <c r="M3" s="184"/>
      <c r="N3" s="184"/>
      <c r="O3" s="184"/>
      <c r="P3" s="185"/>
    </row>
    <row r="4" spans="1:16" s="170" customFormat="1" ht="25.5" x14ac:dyDescent="0.2">
      <c r="A4" s="168">
        <v>44084</v>
      </c>
      <c r="B4" s="169">
        <f>B3+1</f>
        <v>2</v>
      </c>
      <c r="C4" s="172" t="s">
        <v>251</v>
      </c>
      <c r="D4" s="176">
        <v>2.1</v>
      </c>
      <c r="E4" s="173" t="s">
        <v>252</v>
      </c>
      <c r="F4" s="172" t="s">
        <v>253</v>
      </c>
      <c r="G4" s="173" t="s">
        <v>254</v>
      </c>
      <c r="H4" s="183"/>
      <c r="I4" s="184"/>
      <c r="J4" s="184"/>
      <c r="K4" s="184"/>
      <c r="L4" s="184"/>
      <c r="M4" s="184"/>
      <c r="N4" s="184"/>
      <c r="O4" s="184"/>
      <c r="P4" s="185"/>
    </row>
    <row r="5" spans="1:16" s="170" customFormat="1" ht="25.5" x14ac:dyDescent="0.2">
      <c r="A5" s="168">
        <v>44084</v>
      </c>
      <c r="B5" s="169">
        <f>B4+1</f>
        <v>3</v>
      </c>
      <c r="C5" s="172" t="s">
        <v>520</v>
      </c>
      <c r="D5" s="175">
        <v>3.1</v>
      </c>
      <c r="E5" s="173" t="s">
        <v>255</v>
      </c>
      <c r="F5" s="172" t="s">
        <v>256</v>
      </c>
      <c r="G5" s="173" t="s">
        <v>257</v>
      </c>
      <c r="H5" s="183"/>
      <c r="I5" s="184"/>
      <c r="J5" s="184"/>
      <c r="K5" s="184"/>
      <c r="L5" s="184"/>
      <c r="M5" s="184"/>
      <c r="N5" s="184"/>
      <c r="O5" s="184"/>
      <c r="P5" s="185"/>
    </row>
    <row r="6" spans="1:16" s="170" customFormat="1" ht="25.5" x14ac:dyDescent="0.2">
      <c r="A6" s="168">
        <v>44084</v>
      </c>
      <c r="B6" s="169">
        <f t="shared" ref="B6:B69" si="0">B5+1</f>
        <v>4</v>
      </c>
      <c r="C6" s="172" t="s">
        <v>258</v>
      </c>
      <c r="D6" s="175" t="s">
        <v>259</v>
      </c>
      <c r="E6" s="173" t="s">
        <v>260</v>
      </c>
      <c r="F6" s="172" t="s">
        <v>261</v>
      </c>
      <c r="G6" s="173" t="s">
        <v>262</v>
      </c>
      <c r="H6" s="183"/>
      <c r="I6" s="184"/>
      <c r="J6" s="184"/>
      <c r="K6" s="184"/>
      <c r="L6" s="184"/>
      <c r="M6" s="184"/>
      <c r="N6" s="184"/>
      <c r="O6" s="184"/>
      <c r="P6" s="185"/>
    </row>
    <row r="7" spans="1:16" s="170" customFormat="1" ht="48.75" customHeight="1" x14ac:dyDescent="0.2">
      <c r="A7" s="168">
        <v>44084</v>
      </c>
      <c r="B7" s="169">
        <f t="shared" si="0"/>
        <v>5</v>
      </c>
      <c r="C7" s="172" t="s">
        <v>258</v>
      </c>
      <c r="D7" s="175" t="s">
        <v>259</v>
      </c>
      <c r="E7" s="173" t="s">
        <v>263</v>
      </c>
      <c r="F7" s="172" t="s">
        <v>264</v>
      </c>
      <c r="G7" s="173" t="s">
        <v>265</v>
      </c>
      <c r="H7" s="183"/>
      <c r="I7" s="184"/>
      <c r="J7" s="184"/>
      <c r="K7" s="184"/>
      <c r="L7" s="184"/>
      <c r="M7" s="184"/>
      <c r="N7" s="184"/>
      <c r="O7" s="184"/>
      <c r="P7" s="185"/>
    </row>
    <row r="8" spans="1:16" s="170" customFormat="1" ht="99" customHeight="1" x14ac:dyDescent="0.2">
      <c r="A8" s="168">
        <v>44084</v>
      </c>
      <c r="B8" s="169">
        <f t="shared" si="0"/>
        <v>6</v>
      </c>
      <c r="C8" s="172" t="s">
        <v>258</v>
      </c>
      <c r="D8" s="175" t="s">
        <v>259</v>
      </c>
      <c r="E8" s="173" t="s">
        <v>266</v>
      </c>
      <c r="F8" s="172" t="s">
        <v>267</v>
      </c>
      <c r="G8" s="173" t="s">
        <v>268</v>
      </c>
      <c r="H8" s="183"/>
      <c r="I8" s="184"/>
      <c r="J8" s="184"/>
      <c r="K8" s="184"/>
      <c r="L8" s="184"/>
      <c r="M8" s="184"/>
      <c r="N8" s="184"/>
      <c r="O8" s="184"/>
      <c r="P8" s="185"/>
    </row>
    <row r="9" spans="1:16" s="170" customFormat="1" ht="33" customHeight="1" x14ac:dyDescent="0.2">
      <c r="A9" s="168">
        <v>44084</v>
      </c>
      <c r="B9" s="169">
        <f t="shared" si="0"/>
        <v>7</v>
      </c>
      <c r="C9" s="172" t="s">
        <v>520</v>
      </c>
      <c r="D9" s="175">
        <v>3.1</v>
      </c>
      <c r="E9" s="173" t="s">
        <v>269</v>
      </c>
      <c r="F9" s="172" t="s">
        <v>270</v>
      </c>
      <c r="G9" s="173" t="s">
        <v>271</v>
      </c>
      <c r="H9" s="183"/>
      <c r="I9" s="184"/>
      <c r="J9" s="184"/>
      <c r="K9" s="184"/>
      <c r="L9" s="184"/>
      <c r="M9" s="184"/>
      <c r="N9" s="184"/>
      <c r="O9" s="184"/>
      <c r="P9" s="185"/>
    </row>
    <row r="10" spans="1:16" s="170" customFormat="1" x14ac:dyDescent="0.2">
      <c r="A10" s="168">
        <v>44084</v>
      </c>
      <c r="B10" s="169">
        <f t="shared" si="0"/>
        <v>8</v>
      </c>
      <c r="C10" s="172" t="s">
        <v>520</v>
      </c>
      <c r="D10" s="175">
        <v>3.1</v>
      </c>
      <c r="E10" s="172" t="s">
        <v>331</v>
      </c>
      <c r="F10" s="172" t="s">
        <v>247</v>
      </c>
      <c r="G10" s="179" t="s">
        <v>272</v>
      </c>
      <c r="H10" s="183"/>
      <c r="I10" s="184"/>
      <c r="J10" s="184"/>
      <c r="K10" s="184"/>
      <c r="L10" s="184"/>
      <c r="M10" s="184"/>
      <c r="N10" s="184"/>
      <c r="O10" s="184"/>
      <c r="P10" s="185"/>
    </row>
    <row r="11" spans="1:16" s="170" customFormat="1" ht="38.25" x14ac:dyDescent="0.2">
      <c r="A11" s="168">
        <v>44084</v>
      </c>
      <c r="B11" s="169">
        <f t="shared" si="0"/>
        <v>9</v>
      </c>
      <c r="C11" s="172" t="s">
        <v>520</v>
      </c>
      <c r="D11" s="175">
        <v>3.1</v>
      </c>
      <c r="E11" s="173" t="s">
        <v>273</v>
      </c>
      <c r="F11" s="172" t="s">
        <v>274</v>
      </c>
      <c r="G11" s="173" t="s">
        <v>327</v>
      </c>
      <c r="H11" s="183"/>
      <c r="I11" s="184"/>
      <c r="J11" s="184"/>
      <c r="K11" s="184"/>
      <c r="L11" s="184"/>
      <c r="M11" s="184"/>
      <c r="N11" s="184"/>
      <c r="O11" s="184"/>
      <c r="P11" s="185"/>
    </row>
    <row r="12" spans="1:16" s="170" customFormat="1" ht="12.75" customHeight="1" x14ac:dyDescent="0.2">
      <c r="A12" s="168">
        <v>44084</v>
      </c>
      <c r="B12" s="169">
        <f t="shared" si="0"/>
        <v>10</v>
      </c>
      <c r="C12" s="172" t="s">
        <v>248</v>
      </c>
      <c r="D12" s="175" t="s">
        <v>275</v>
      </c>
      <c r="E12" s="186" t="s">
        <v>329</v>
      </c>
      <c r="F12" s="172" t="s">
        <v>270</v>
      </c>
      <c r="G12" s="173" t="s">
        <v>276</v>
      </c>
      <c r="H12" s="183"/>
      <c r="I12" s="184"/>
      <c r="J12" s="184"/>
      <c r="K12" s="184"/>
      <c r="L12" s="184"/>
      <c r="M12" s="184"/>
      <c r="N12" s="184"/>
      <c r="O12" s="184"/>
      <c r="P12" s="185"/>
    </row>
    <row r="13" spans="1:16" s="170" customFormat="1" x14ac:dyDescent="0.2">
      <c r="A13" s="168">
        <v>44084</v>
      </c>
      <c r="B13" s="169">
        <f t="shared" si="0"/>
        <v>11</v>
      </c>
      <c r="C13" s="172" t="s">
        <v>277</v>
      </c>
      <c r="D13" s="175" t="s">
        <v>159</v>
      </c>
      <c r="E13" s="173" t="s">
        <v>278</v>
      </c>
      <c r="F13" s="172" t="s">
        <v>315</v>
      </c>
      <c r="G13" s="173" t="s">
        <v>279</v>
      </c>
      <c r="H13" s="183"/>
      <c r="I13" s="184"/>
      <c r="J13" s="184"/>
      <c r="K13" s="184"/>
      <c r="L13" s="184"/>
      <c r="M13" s="184"/>
      <c r="N13" s="184"/>
      <c r="O13" s="184"/>
      <c r="P13" s="185"/>
    </row>
    <row r="14" spans="1:16" s="170" customFormat="1" ht="38.25" x14ac:dyDescent="0.2">
      <c r="A14" s="168">
        <v>44084</v>
      </c>
      <c r="B14" s="169">
        <f t="shared" si="0"/>
        <v>12</v>
      </c>
      <c r="C14" s="172" t="s">
        <v>280</v>
      </c>
      <c r="D14" s="175" t="s">
        <v>281</v>
      </c>
      <c r="E14" s="173" t="s">
        <v>282</v>
      </c>
      <c r="F14" s="173" t="s">
        <v>283</v>
      </c>
      <c r="G14" s="173" t="s">
        <v>284</v>
      </c>
      <c r="H14" s="183"/>
      <c r="I14" s="184"/>
      <c r="J14" s="184"/>
      <c r="K14" s="184"/>
      <c r="L14" s="184"/>
      <c r="M14" s="184"/>
      <c r="N14" s="184"/>
      <c r="O14" s="184"/>
      <c r="P14" s="185"/>
    </row>
    <row r="15" spans="1:16" s="170" customFormat="1" x14ac:dyDescent="0.2">
      <c r="A15" s="168">
        <v>44084</v>
      </c>
      <c r="B15" s="169">
        <f t="shared" si="0"/>
        <v>13</v>
      </c>
      <c r="C15" s="172" t="s">
        <v>258</v>
      </c>
      <c r="D15" s="175"/>
      <c r="E15" s="173"/>
      <c r="F15" s="172"/>
      <c r="G15" s="173" t="s">
        <v>332</v>
      </c>
      <c r="H15" s="183"/>
      <c r="I15" s="184"/>
      <c r="J15" s="184"/>
      <c r="K15" s="184"/>
      <c r="L15" s="184"/>
      <c r="M15" s="184"/>
      <c r="N15" s="184"/>
      <c r="O15" s="184"/>
      <c r="P15" s="185"/>
    </row>
    <row r="16" spans="1:16" s="170" customFormat="1" x14ac:dyDescent="0.2">
      <c r="A16" s="168">
        <v>44084</v>
      </c>
      <c r="B16" s="169">
        <f t="shared" si="0"/>
        <v>14</v>
      </c>
      <c r="C16" s="172" t="s">
        <v>285</v>
      </c>
      <c r="D16" s="175" t="s">
        <v>286</v>
      </c>
      <c r="E16" s="173" t="s">
        <v>287</v>
      </c>
      <c r="F16" s="172" t="s">
        <v>288</v>
      </c>
      <c r="G16" s="173" t="s">
        <v>289</v>
      </c>
      <c r="H16" s="183"/>
      <c r="I16" s="184"/>
      <c r="J16" s="184"/>
      <c r="K16" s="184"/>
      <c r="L16" s="184"/>
      <c r="M16" s="184"/>
      <c r="N16" s="184"/>
      <c r="O16" s="184"/>
      <c r="P16" s="185"/>
    </row>
    <row r="17" spans="1:16" s="170" customFormat="1" x14ac:dyDescent="0.2">
      <c r="A17" s="168">
        <v>44084</v>
      </c>
      <c r="B17" s="169">
        <f t="shared" si="0"/>
        <v>15</v>
      </c>
      <c r="C17" s="172" t="s">
        <v>520</v>
      </c>
      <c r="D17" s="175">
        <v>3.1</v>
      </c>
      <c r="E17" s="173" t="s">
        <v>290</v>
      </c>
      <c r="F17" s="172" t="s">
        <v>270</v>
      </c>
      <c r="G17" s="173" t="s">
        <v>333</v>
      </c>
      <c r="H17" s="183"/>
      <c r="I17" s="184"/>
      <c r="J17" s="184"/>
      <c r="K17" s="184"/>
      <c r="L17" s="184"/>
      <c r="M17" s="184"/>
      <c r="N17" s="184"/>
      <c r="O17" s="184"/>
      <c r="P17" s="185"/>
    </row>
    <row r="18" spans="1:16" s="170" customFormat="1" x14ac:dyDescent="0.2">
      <c r="A18" s="168">
        <v>44084</v>
      </c>
      <c r="B18" s="169">
        <f t="shared" si="0"/>
        <v>16</v>
      </c>
      <c r="C18" s="172" t="s">
        <v>520</v>
      </c>
      <c r="D18" s="175">
        <v>3.1</v>
      </c>
      <c r="E18" s="173" t="s">
        <v>291</v>
      </c>
      <c r="F18" s="172" t="s">
        <v>247</v>
      </c>
      <c r="G18" s="173" t="s">
        <v>334</v>
      </c>
      <c r="H18" s="183"/>
      <c r="I18" s="184"/>
      <c r="J18" s="184"/>
      <c r="K18" s="184"/>
      <c r="L18" s="184"/>
      <c r="M18" s="184"/>
      <c r="N18" s="184"/>
      <c r="O18" s="184"/>
      <c r="P18" s="185"/>
    </row>
    <row r="19" spans="1:16" s="170" customFormat="1" x14ac:dyDescent="0.2">
      <c r="A19" s="168">
        <v>44084</v>
      </c>
      <c r="B19" s="169">
        <f t="shared" si="0"/>
        <v>17</v>
      </c>
      <c r="C19" s="172" t="s">
        <v>285</v>
      </c>
      <c r="D19" s="175" t="s">
        <v>259</v>
      </c>
      <c r="E19" s="173" t="s">
        <v>292</v>
      </c>
      <c r="F19" s="172" t="s">
        <v>293</v>
      </c>
      <c r="G19" s="173" t="s">
        <v>335</v>
      </c>
      <c r="H19" s="183"/>
      <c r="I19" s="184"/>
      <c r="J19" s="184"/>
      <c r="K19" s="184"/>
      <c r="L19" s="184"/>
      <c r="M19" s="184"/>
      <c r="N19" s="184"/>
      <c r="O19" s="184"/>
      <c r="P19" s="185"/>
    </row>
    <row r="20" spans="1:16" s="170" customFormat="1" x14ac:dyDescent="0.2">
      <c r="A20" s="168">
        <v>44084</v>
      </c>
      <c r="B20" s="169">
        <f t="shared" si="0"/>
        <v>18</v>
      </c>
      <c r="C20" s="172" t="s">
        <v>285</v>
      </c>
      <c r="D20" s="175" t="s">
        <v>286</v>
      </c>
      <c r="E20" s="186" t="s">
        <v>330</v>
      </c>
      <c r="F20" s="172" t="s">
        <v>293</v>
      </c>
      <c r="G20" s="173" t="s">
        <v>336</v>
      </c>
      <c r="H20" s="183"/>
      <c r="I20" s="184"/>
      <c r="J20" s="184"/>
      <c r="K20" s="184"/>
      <c r="L20" s="184"/>
      <c r="M20" s="184"/>
      <c r="N20" s="184"/>
      <c r="O20" s="184"/>
      <c r="P20" s="185"/>
    </row>
    <row r="21" spans="1:16" s="170" customFormat="1" x14ac:dyDescent="0.2">
      <c r="A21" s="168">
        <v>44084</v>
      </c>
      <c r="B21" s="169">
        <f t="shared" si="0"/>
        <v>19</v>
      </c>
      <c r="C21" s="172" t="s">
        <v>294</v>
      </c>
      <c r="D21" s="175">
        <v>4.0999999999999996</v>
      </c>
      <c r="E21" s="173" t="s">
        <v>295</v>
      </c>
      <c r="F21" s="172" t="s">
        <v>270</v>
      </c>
      <c r="G21" s="173" t="s">
        <v>296</v>
      </c>
      <c r="H21" s="183"/>
      <c r="I21" s="184"/>
      <c r="J21" s="184"/>
      <c r="K21" s="184"/>
      <c r="L21" s="184"/>
      <c r="M21" s="184"/>
      <c r="N21" s="184"/>
      <c r="O21" s="184"/>
      <c r="P21" s="185"/>
    </row>
    <row r="22" spans="1:16" s="170" customFormat="1" x14ac:dyDescent="0.2">
      <c r="A22" s="168">
        <v>44084</v>
      </c>
      <c r="B22" s="169">
        <f t="shared" si="0"/>
        <v>20</v>
      </c>
      <c r="C22" s="172" t="s">
        <v>294</v>
      </c>
      <c r="D22" s="175">
        <v>4.0999999999999996</v>
      </c>
      <c r="E22" s="173" t="s">
        <v>297</v>
      </c>
      <c r="F22" s="172" t="s">
        <v>298</v>
      </c>
      <c r="G22" s="173" t="s">
        <v>337</v>
      </c>
      <c r="H22" s="183"/>
      <c r="I22" s="184"/>
      <c r="J22" s="184"/>
      <c r="K22" s="184"/>
      <c r="L22" s="184"/>
      <c r="M22" s="184"/>
      <c r="N22" s="184"/>
      <c r="O22" s="184"/>
      <c r="P22" s="185"/>
    </row>
    <row r="23" spans="1:16" s="170" customFormat="1" ht="27" customHeight="1" x14ac:dyDescent="0.2">
      <c r="A23" s="168">
        <v>44084</v>
      </c>
      <c r="B23" s="169">
        <f t="shared" si="0"/>
        <v>21</v>
      </c>
      <c r="C23" s="172" t="s">
        <v>294</v>
      </c>
      <c r="D23" s="175">
        <v>4.0999999999999996</v>
      </c>
      <c r="E23" s="173" t="s">
        <v>299</v>
      </c>
      <c r="F23" s="172" t="s">
        <v>247</v>
      </c>
      <c r="G23" s="173" t="s">
        <v>338</v>
      </c>
      <c r="H23" s="183"/>
      <c r="I23" s="184"/>
      <c r="J23" s="184"/>
      <c r="K23" s="184"/>
      <c r="L23" s="184"/>
      <c r="M23" s="184"/>
      <c r="N23" s="184"/>
      <c r="O23" s="184"/>
      <c r="P23" s="185"/>
    </row>
    <row r="24" spans="1:16" s="170" customFormat="1" ht="25.5" x14ac:dyDescent="0.2">
      <c r="A24" s="168">
        <v>44084</v>
      </c>
      <c r="B24" s="169">
        <f t="shared" si="0"/>
        <v>22</v>
      </c>
      <c r="C24" s="172" t="s">
        <v>285</v>
      </c>
      <c r="D24" s="175" t="s">
        <v>300</v>
      </c>
      <c r="E24" s="173" t="s">
        <v>301</v>
      </c>
      <c r="F24" s="172" t="s">
        <v>264</v>
      </c>
      <c r="G24" s="173" t="s">
        <v>302</v>
      </c>
      <c r="H24" s="183"/>
      <c r="I24" s="184"/>
      <c r="J24" s="184"/>
      <c r="K24" s="184"/>
      <c r="L24" s="184"/>
      <c r="M24" s="184"/>
      <c r="N24" s="184"/>
      <c r="O24" s="184"/>
      <c r="P24" s="185"/>
    </row>
    <row r="25" spans="1:16" s="170" customFormat="1" x14ac:dyDescent="0.2">
      <c r="A25" s="168">
        <v>44084</v>
      </c>
      <c r="B25" s="169">
        <f t="shared" si="0"/>
        <v>23</v>
      </c>
      <c r="C25" s="170" t="s">
        <v>258</v>
      </c>
      <c r="D25" s="170" t="s">
        <v>259</v>
      </c>
      <c r="E25" s="171" t="s">
        <v>305</v>
      </c>
      <c r="F25" s="170" t="s">
        <v>303</v>
      </c>
      <c r="G25" s="171" t="s">
        <v>326</v>
      </c>
      <c r="H25" s="183"/>
      <c r="I25" s="184"/>
      <c r="J25" s="184"/>
      <c r="K25" s="184"/>
      <c r="L25" s="184"/>
      <c r="M25" s="184"/>
      <c r="N25" s="184"/>
      <c r="O25" s="184"/>
      <c r="P25" s="185"/>
    </row>
    <row r="26" spans="1:16" s="170" customFormat="1" x14ac:dyDescent="0.2">
      <c r="A26" s="168">
        <v>44084</v>
      </c>
      <c r="B26" s="169">
        <f t="shared" si="0"/>
        <v>24</v>
      </c>
      <c r="C26" s="170" t="s">
        <v>258</v>
      </c>
      <c r="D26" s="170" t="s">
        <v>286</v>
      </c>
      <c r="E26" s="171" t="s">
        <v>304</v>
      </c>
      <c r="F26" s="170" t="s">
        <v>303</v>
      </c>
      <c r="G26" s="171" t="s">
        <v>326</v>
      </c>
      <c r="H26" s="183"/>
      <c r="I26" s="184"/>
      <c r="J26" s="184"/>
      <c r="K26" s="184"/>
      <c r="L26" s="184"/>
      <c r="M26" s="184"/>
      <c r="N26" s="184"/>
      <c r="O26" s="184"/>
      <c r="P26" s="185"/>
    </row>
    <row r="27" spans="1:16" s="170" customFormat="1" x14ac:dyDescent="0.2">
      <c r="A27" s="168">
        <v>44084</v>
      </c>
      <c r="B27" s="169">
        <f t="shared" si="0"/>
        <v>25</v>
      </c>
      <c r="C27" s="172" t="s">
        <v>248</v>
      </c>
      <c r="D27" s="175" t="s">
        <v>275</v>
      </c>
      <c r="E27" s="171" t="s">
        <v>314</v>
      </c>
      <c r="F27" s="170" t="s">
        <v>303</v>
      </c>
      <c r="G27" s="171" t="s">
        <v>326</v>
      </c>
      <c r="H27" s="183"/>
      <c r="I27" s="184"/>
      <c r="J27" s="184"/>
      <c r="K27" s="184"/>
      <c r="L27" s="184"/>
      <c r="M27" s="184"/>
      <c r="N27" s="184"/>
      <c r="O27" s="184"/>
      <c r="P27" s="185"/>
    </row>
    <row r="28" spans="1:16" s="170" customFormat="1" x14ac:dyDescent="0.2">
      <c r="A28" s="168">
        <v>44109</v>
      </c>
      <c r="B28" s="169">
        <f t="shared" si="0"/>
        <v>26</v>
      </c>
      <c r="C28" s="170" t="s">
        <v>277</v>
      </c>
      <c r="D28" s="170" t="s">
        <v>159</v>
      </c>
      <c r="E28" s="170" t="s">
        <v>318</v>
      </c>
      <c r="F28" s="170" t="s">
        <v>319</v>
      </c>
      <c r="G28" s="171" t="s">
        <v>320</v>
      </c>
      <c r="H28" s="184"/>
      <c r="I28" s="184"/>
      <c r="J28" s="184"/>
      <c r="K28" s="184"/>
      <c r="L28" s="184"/>
      <c r="M28" s="184"/>
      <c r="N28" s="184"/>
      <c r="O28" s="184"/>
      <c r="P28" s="184"/>
    </row>
    <row r="29" spans="1:16" s="170" customFormat="1" x14ac:dyDescent="0.2">
      <c r="A29" s="168">
        <v>44109</v>
      </c>
      <c r="B29" s="191">
        <f t="shared" si="0"/>
        <v>27</v>
      </c>
      <c r="C29" s="170" t="s">
        <v>248</v>
      </c>
      <c r="D29" s="170" t="s">
        <v>275</v>
      </c>
      <c r="E29" s="170" t="s">
        <v>322</v>
      </c>
      <c r="F29" s="170" t="s">
        <v>319</v>
      </c>
      <c r="G29" s="171" t="s">
        <v>323</v>
      </c>
      <c r="H29" s="184"/>
      <c r="I29" s="184"/>
      <c r="J29" s="184"/>
      <c r="K29" s="184"/>
      <c r="L29" s="184"/>
      <c r="M29" s="184"/>
      <c r="N29" s="184"/>
      <c r="O29" s="184"/>
      <c r="P29" s="184"/>
    </row>
    <row r="30" spans="1:16" x14ac:dyDescent="0.2">
      <c r="A30" s="168">
        <v>44109</v>
      </c>
      <c r="B30" s="191">
        <f t="shared" si="0"/>
        <v>28</v>
      </c>
      <c r="C30" s="170" t="s">
        <v>294</v>
      </c>
      <c r="D30" s="170" t="s">
        <v>275</v>
      </c>
      <c r="E30" s="170" t="s">
        <v>324</v>
      </c>
      <c r="F30" s="170" t="s">
        <v>319</v>
      </c>
      <c r="G30" s="171" t="s">
        <v>323</v>
      </c>
    </row>
    <row r="31" spans="1:16" x14ac:dyDescent="0.2">
      <c r="A31" s="350">
        <v>44377</v>
      </c>
      <c r="B31" s="191">
        <f t="shared" si="0"/>
        <v>29</v>
      </c>
      <c r="C31" s="215" t="s">
        <v>277</v>
      </c>
      <c r="D31" s="216"/>
      <c r="E31" s="217" t="s">
        <v>339</v>
      </c>
      <c r="F31" s="217" t="s">
        <v>340</v>
      </c>
      <c r="G31" s="217" t="s">
        <v>341</v>
      </c>
    </row>
    <row r="32" spans="1:16" x14ac:dyDescent="0.2">
      <c r="A32" s="350">
        <v>44377</v>
      </c>
      <c r="B32" s="191">
        <f t="shared" si="0"/>
        <v>30</v>
      </c>
      <c r="C32" s="215" t="s">
        <v>277</v>
      </c>
      <c r="D32" s="217"/>
      <c r="E32" s="217" t="s">
        <v>342</v>
      </c>
      <c r="F32" s="217" t="s">
        <v>340</v>
      </c>
      <c r="G32" s="217" t="s">
        <v>343</v>
      </c>
    </row>
    <row r="33" spans="1:16" ht="51" x14ac:dyDescent="0.2">
      <c r="A33" s="350">
        <v>44377</v>
      </c>
      <c r="B33" s="191">
        <f t="shared" si="0"/>
        <v>31</v>
      </c>
      <c r="C33" s="215" t="s">
        <v>277</v>
      </c>
      <c r="D33" s="217"/>
      <c r="E33" s="217" t="s">
        <v>344</v>
      </c>
      <c r="F33" s="217" t="s">
        <v>623</v>
      </c>
      <c r="G33" s="217" t="s">
        <v>624</v>
      </c>
    </row>
    <row r="34" spans="1:16" ht="25.5" x14ac:dyDescent="0.2">
      <c r="A34" s="350">
        <v>44377</v>
      </c>
      <c r="B34" s="191">
        <f t="shared" si="0"/>
        <v>32</v>
      </c>
      <c r="C34" s="215" t="s">
        <v>534</v>
      </c>
      <c r="D34" s="221"/>
      <c r="E34" s="217"/>
      <c r="F34" s="217" t="s">
        <v>535</v>
      </c>
      <c r="G34" s="219" t="s">
        <v>625</v>
      </c>
    </row>
    <row r="35" spans="1:16" ht="38.25" x14ac:dyDescent="0.2">
      <c r="A35" s="350">
        <v>44377</v>
      </c>
      <c r="B35" s="191">
        <f t="shared" si="0"/>
        <v>33</v>
      </c>
      <c r="C35" s="215" t="s">
        <v>345</v>
      </c>
      <c r="D35" s="217"/>
      <c r="E35" s="217"/>
      <c r="F35" s="217" t="s">
        <v>346</v>
      </c>
      <c r="G35" s="217" t="s">
        <v>347</v>
      </c>
    </row>
    <row r="36" spans="1:16" x14ac:dyDescent="0.2">
      <c r="A36" s="350">
        <v>44377</v>
      </c>
      <c r="B36" s="191">
        <f t="shared" si="0"/>
        <v>34</v>
      </c>
      <c r="C36" s="215" t="s">
        <v>348</v>
      </c>
      <c r="D36" s="217">
        <v>1.2</v>
      </c>
      <c r="E36" s="217" t="s">
        <v>349</v>
      </c>
      <c r="F36" s="217" t="s">
        <v>350</v>
      </c>
      <c r="G36" s="217" t="s">
        <v>351</v>
      </c>
    </row>
    <row r="37" spans="1:16" x14ac:dyDescent="0.2">
      <c r="A37" s="350">
        <v>44377</v>
      </c>
      <c r="B37" s="191">
        <f t="shared" si="0"/>
        <v>35</v>
      </c>
      <c r="C37" s="215" t="s">
        <v>348</v>
      </c>
      <c r="D37" s="217">
        <v>1.2</v>
      </c>
      <c r="E37" s="217" t="s">
        <v>539</v>
      </c>
      <c r="F37" s="217" t="s">
        <v>540</v>
      </c>
      <c r="G37" s="219" t="s">
        <v>541</v>
      </c>
    </row>
    <row r="38" spans="1:16" s="352" customFormat="1" x14ac:dyDescent="0.2">
      <c r="A38" s="350">
        <v>44377</v>
      </c>
      <c r="B38" s="191">
        <f t="shared" si="0"/>
        <v>36</v>
      </c>
      <c r="C38" s="215" t="s">
        <v>280</v>
      </c>
      <c r="D38" s="221" t="s">
        <v>281</v>
      </c>
      <c r="E38" s="217" t="s">
        <v>282</v>
      </c>
      <c r="F38" s="217" t="s">
        <v>381</v>
      </c>
      <c r="G38" s="219" t="s">
        <v>626</v>
      </c>
      <c r="H38" s="351"/>
      <c r="I38" s="351"/>
      <c r="J38" s="351"/>
      <c r="K38" s="351"/>
      <c r="L38" s="351"/>
      <c r="M38" s="351"/>
      <c r="N38" s="351"/>
      <c r="O38" s="351"/>
      <c r="P38" s="351"/>
    </row>
    <row r="39" spans="1:16" ht="63.75" x14ac:dyDescent="0.2">
      <c r="A39" s="350">
        <v>44377</v>
      </c>
      <c r="B39" s="191">
        <f t="shared" si="0"/>
        <v>37</v>
      </c>
      <c r="C39" s="215" t="s">
        <v>251</v>
      </c>
      <c r="D39" s="217">
        <v>2.1</v>
      </c>
      <c r="E39" s="217" t="s">
        <v>352</v>
      </c>
      <c r="F39" s="217" t="s">
        <v>353</v>
      </c>
      <c r="G39" s="217" t="s">
        <v>354</v>
      </c>
    </row>
    <row r="40" spans="1:16" ht="25.5" x14ac:dyDescent="0.2">
      <c r="A40" s="350">
        <v>44377</v>
      </c>
      <c r="B40" s="191">
        <f t="shared" si="0"/>
        <v>38</v>
      </c>
      <c r="C40" s="215" t="s">
        <v>251</v>
      </c>
      <c r="D40" s="217">
        <v>2.1</v>
      </c>
      <c r="E40" s="217" t="s">
        <v>355</v>
      </c>
      <c r="F40" s="215" t="s">
        <v>253</v>
      </c>
      <c r="G40" s="217" t="s">
        <v>356</v>
      </c>
    </row>
    <row r="41" spans="1:16" ht="25.5" x14ac:dyDescent="0.2">
      <c r="A41" s="350">
        <v>44377</v>
      </c>
      <c r="B41" s="191">
        <f t="shared" si="0"/>
        <v>39</v>
      </c>
      <c r="C41" s="215" t="s">
        <v>251</v>
      </c>
      <c r="D41" s="217">
        <v>2.1</v>
      </c>
      <c r="E41" s="217" t="s">
        <v>544</v>
      </c>
      <c r="F41" s="215" t="s">
        <v>381</v>
      </c>
      <c r="G41" s="217" t="s">
        <v>627</v>
      </c>
    </row>
    <row r="42" spans="1:16" ht="25.5" x14ac:dyDescent="0.2">
      <c r="A42" s="350">
        <v>44377</v>
      </c>
      <c r="B42" s="191">
        <f t="shared" si="0"/>
        <v>40</v>
      </c>
      <c r="C42" s="215" t="s">
        <v>251</v>
      </c>
      <c r="D42" s="217">
        <v>2.1</v>
      </c>
      <c r="E42" s="217" t="s">
        <v>545</v>
      </c>
      <c r="F42" s="215" t="s">
        <v>253</v>
      </c>
      <c r="G42" s="219" t="s">
        <v>628</v>
      </c>
    </row>
    <row r="43" spans="1:16" ht="25.5" x14ac:dyDescent="0.2">
      <c r="A43" s="350">
        <v>44377</v>
      </c>
      <c r="B43" s="191">
        <f t="shared" si="0"/>
        <v>41</v>
      </c>
      <c r="C43" s="215" t="s">
        <v>251</v>
      </c>
      <c r="D43" s="217">
        <v>2.1</v>
      </c>
      <c r="E43" s="217" t="s">
        <v>357</v>
      </c>
      <c r="F43" s="215" t="s">
        <v>253</v>
      </c>
      <c r="G43" s="217" t="s">
        <v>358</v>
      </c>
    </row>
    <row r="44" spans="1:16" ht="38.25" x14ac:dyDescent="0.2">
      <c r="A44" s="350">
        <v>44377</v>
      </c>
      <c r="B44" s="191">
        <f t="shared" si="0"/>
        <v>42</v>
      </c>
      <c r="C44" s="215" t="s">
        <v>359</v>
      </c>
      <c r="D44" s="217" t="s">
        <v>360</v>
      </c>
      <c r="E44" s="217" t="s">
        <v>546</v>
      </c>
      <c r="F44" s="215" t="s">
        <v>361</v>
      </c>
      <c r="G44" s="217" t="s">
        <v>362</v>
      </c>
    </row>
    <row r="45" spans="1:16" ht="76.5" x14ac:dyDescent="0.2">
      <c r="A45" s="350">
        <v>44377</v>
      </c>
      <c r="B45" s="191">
        <f t="shared" si="0"/>
        <v>43</v>
      </c>
      <c r="C45" s="215" t="s">
        <v>359</v>
      </c>
      <c r="D45" s="217" t="s">
        <v>360</v>
      </c>
      <c r="E45" s="217" t="s">
        <v>363</v>
      </c>
      <c r="F45" s="215" t="s">
        <v>364</v>
      </c>
      <c r="G45" s="217" t="s">
        <v>629</v>
      </c>
    </row>
    <row r="46" spans="1:16" ht="38.25" x14ac:dyDescent="0.2">
      <c r="A46" s="350">
        <v>44377</v>
      </c>
      <c r="B46" s="191">
        <f t="shared" si="0"/>
        <v>44</v>
      </c>
      <c r="C46" s="215" t="s">
        <v>359</v>
      </c>
      <c r="D46" s="217" t="s">
        <v>360</v>
      </c>
      <c r="E46" s="217" t="s">
        <v>516</v>
      </c>
      <c r="F46" s="215" t="s">
        <v>630</v>
      </c>
      <c r="G46" s="217" t="s">
        <v>365</v>
      </c>
    </row>
    <row r="47" spans="1:16" ht="25.5" x14ac:dyDescent="0.2">
      <c r="A47" s="350">
        <v>44377</v>
      </c>
      <c r="B47" s="191">
        <f t="shared" si="0"/>
        <v>45</v>
      </c>
      <c r="C47" s="215" t="s">
        <v>359</v>
      </c>
      <c r="D47" s="217" t="s">
        <v>360</v>
      </c>
      <c r="E47" s="217" t="s">
        <v>366</v>
      </c>
      <c r="F47" s="215" t="s">
        <v>367</v>
      </c>
      <c r="G47" s="217" t="s">
        <v>517</v>
      </c>
    </row>
    <row r="48" spans="1:16" x14ac:dyDescent="0.2">
      <c r="A48" s="350">
        <v>44377</v>
      </c>
      <c r="B48" s="191">
        <f t="shared" si="0"/>
        <v>46</v>
      </c>
      <c r="C48" s="215" t="s">
        <v>359</v>
      </c>
      <c r="D48" s="217" t="s">
        <v>360</v>
      </c>
      <c r="E48" s="217" t="s">
        <v>368</v>
      </c>
      <c r="F48" s="215" t="s">
        <v>247</v>
      </c>
      <c r="G48" s="215" t="s">
        <v>369</v>
      </c>
    </row>
    <row r="49" spans="1:16" ht="25.5" x14ac:dyDescent="0.2">
      <c r="A49" s="350">
        <v>44377</v>
      </c>
      <c r="B49" s="191">
        <f t="shared" si="0"/>
        <v>47</v>
      </c>
      <c r="C49" s="215" t="s">
        <v>370</v>
      </c>
      <c r="D49" s="217" t="s">
        <v>371</v>
      </c>
      <c r="E49" s="217" t="s">
        <v>372</v>
      </c>
      <c r="F49" s="217" t="s">
        <v>518</v>
      </c>
      <c r="G49" s="217" t="s">
        <v>373</v>
      </c>
    </row>
    <row r="50" spans="1:16" ht="25.5" x14ac:dyDescent="0.2">
      <c r="A50" s="350">
        <v>44377</v>
      </c>
      <c r="B50" s="191">
        <f t="shared" si="0"/>
        <v>48</v>
      </c>
      <c r="C50" s="215" t="s">
        <v>374</v>
      </c>
      <c r="D50" s="217" t="s">
        <v>375</v>
      </c>
      <c r="E50" s="217" t="s">
        <v>376</v>
      </c>
      <c r="F50" s="215" t="s">
        <v>267</v>
      </c>
      <c r="G50" s="217" t="s">
        <v>377</v>
      </c>
    </row>
    <row r="51" spans="1:16" s="352" customFormat="1" x14ac:dyDescent="0.2">
      <c r="A51" s="350">
        <v>44377</v>
      </c>
      <c r="B51" s="191">
        <f t="shared" si="0"/>
        <v>49</v>
      </c>
      <c r="C51" s="215" t="s">
        <v>374</v>
      </c>
      <c r="D51" s="217" t="s">
        <v>375</v>
      </c>
      <c r="E51" s="217" t="s">
        <v>631</v>
      </c>
      <c r="F51" s="215" t="s">
        <v>381</v>
      </c>
      <c r="G51" s="219" t="s">
        <v>632</v>
      </c>
      <c r="H51" s="351"/>
      <c r="I51" s="351"/>
      <c r="J51" s="351"/>
      <c r="K51" s="351"/>
      <c r="L51" s="351"/>
      <c r="M51" s="351"/>
      <c r="N51" s="351"/>
      <c r="O51" s="351"/>
      <c r="P51" s="351"/>
    </row>
    <row r="52" spans="1:16" ht="25.5" x14ac:dyDescent="0.2">
      <c r="A52" s="350">
        <v>44377</v>
      </c>
      <c r="B52" s="191">
        <f t="shared" si="0"/>
        <v>50</v>
      </c>
      <c r="C52" s="215" t="s">
        <v>378</v>
      </c>
      <c r="D52" s="217" t="s">
        <v>379</v>
      </c>
      <c r="E52" s="217" t="s">
        <v>376</v>
      </c>
      <c r="F52" s="215" t="s">
        <v>267</v>
      </c>
      <c r="G52" s="217" t="s">
        <v>377</v>
      </c>
    </row>
    <row r="53" spans="1:16" x14ac:dyDescent="0.2">
      <c r="A53" s="350">
        <v>44377</v>
      </c>
      <c r="B53" s="191">
        <f t="shared" si="0"/>
        <v>51</v>
      </c>
      <c r="C53" s="215" t="s">
        <v>378</v>
      </c>
      <c r="D53" s="217" t="s">
        <v>379</v>
      </c>
      <c r="E53" s="217" t="s">
        <v>547</v>
      </c>
      <c r="F53" s="215" t="s">
        <v>253</v>
      </c>
      <c r="G53" s="217" t="s">
        <v>380</v>
      </c>
    </row>
    <row r="54" spans="1:16" x14ac:dyDescent="0.2">
      <c r="A54" s="350">
        <v>44377</v>
      </c>
      <c r="B54" s="191">
        <f t="shared" si="0"/>
        <v>52</v>
      </c>
      <c r="C54" s="215" t="s">
        <v>378</v>
      </c>
      <c r="D54" s="217" t="s">
        <v>379</v>
      </c>
      <c r="E54" s="217" t="s">
        <v>548</v>
      </c>
      <c r="F54" s="215" t="s">
        <v>381</v>
      </c>
      <c r="G54" s="217" t="s">
        <v>382</v>
      </c>
    </row>
    <row r="55" spans="1:16" x14ac:dyDescent="0.2">
      <c r="A55" s="350">
        <v>44377</v>
      </c>
      <c r="B55" s="191">
        <f t="shared" si="0"/>
        <v>53</v>
      </c>
      <c r="C55" s="215" t="s">
        <v>378</v>
      </c>
      <c r="D55" s="217" t="s">
        <v>379</v>
      </c>
      <c r="E55" s="217" t="s">
        <v>631</v>
      </c>
      <c r="F55" s="215" t="s">
        <v>381</v>
      </c>
      <c r="G55" s="219" t="s">
        <v>632</v>
      </c>
    </row>
    <row r="56" spans="1:16" ht="25.5" x14ac:dyDescent="0.2">
      <c r="A56" s="350">
        <v>44377</v>
      </c>
      <c r="B56" s="191">
        <f t="shared" si="0"/>
        <v>54</v>
      </c>
      <c r="C56" s="215" t="s">
        <v>520</v>
      </c>
      <c r="D56" s="217">
        <v>3.1</v>
      </c>
      <c r="E56" s="217" t="s">
        <v>549</v>
      </c>
      <c r="F56" s="215" t="s">
        <v>383</v>
      </c>
      <c r="G56" s="217" t="s">
        <v>384</v>
      </c>
    </row>
    <row r="57" spans="1:16" ht="25.5" x14ac:dyDescent="0.2">
      <c r="A57" s="350">
        <v>44377</v>
      </c>
      <c r="B57" s="191">
        <f t="shared" si="0"/>
        <v>55</v>
      </c>
      <c r="C57" s="215" t="s">
        <v>520</v>
      </c>
      <c r="D57" s="217">
        <v>3.1</v>
      </c>
      <c r="E57" s="217" t="s">
        <v>385</v>
      </c>
      <c r="F57" s="215" t="s">
        <v>350</v>
      </c>
      <c r="G57" s="217" t="s">
        <v>522</v>
      </c>
    </row>
    <row r="58" spans="1:16" ht="126.6" customHeight="1" x14ac:dyDescent="0.2">
      <c r="A58" s="350">
        <v>44377</v>
      </c>
      <c r="B58" s="191">
        <f t="shared" si="0"/>
        <v>56</v>
      </c>
      <c r="C58" s="215" t="s">
        <v>520</v>
      </c>
      <c r="D58" s="217">
        <v>3.1</v>
      </c>
      <c r="E58" s="217" t="s">
        <v>386</v>
      </c>
      <c r="F58" s="217" t="s">
        <v>538</v>
      </c>
      <c r="G58" s="217" t="s">
        <v>519</v>
      </c>
    </row>
    <row r="59" spans="1:16" ht="51" x14ac:dyDescent="0.2">
      <c r="A59" s="350">
        <v>44377</v>
      </c>
      <c r="B59" s="191">
        <f t="shared" si="0"/>
        <v>57</v>
      </c>
      <c r="C59" s="215" t="s">
        <v>520</v>
      </c>
      <c r="D59" s="215">
        <v>3.1</v>
      </c>
      <c r="E59" s="217" t="s">
        <v>633</v>
      </c>
      <c r="F59" s="217" t="s">
        <v>247</v>
      </c>
      <c r="G59" s="219" t="s">
        <v>536</v>
      </c>
    </row>
    <row r="60" spans="1:16" ht="38.25" x14ac:dyDescent="0.2">
      <c r="A60" s="350">
        <v>44377</v>
      </c>
      <c r="B60" s="191">
        <f t="shared" si="0"/>
        <v>58</v>
      </c>
      <c r="C60" s="215" t="s">
        <v>387</v>
      </c>
      <c r="D60" s="217"/>
      <c r="E60" s="217"/>
      <c r="F60" s="215" t="s">
        <v>388</v>
      </c>
      <c r="G60" s="217" t="s">
        <v>634</v>
      </c>
    </row>
    <row r="61" spans="1:16" s="352" customFormat="1" x14ac:dyDescent="0.2">
      <c r="A61" s="350">
        <v>44377</v>
      </c>
      <c r="B61" s="191">
        <f t="shared" si="0"/>
        <v>59</v>
      </c>
      <c r="C61" s="215" t="s">
        <v>387</v>
      </c>
      <c r="D61" s="221" t="s">
        <v>275</v>
      </c>
      <c r="E61" s="217" t="s">
        <v>587</v>
      </c>
      <c r="F61" s="215" t="s">
        <v>635</v>
      </c>
      <c r="G61" s="219" t="s">
        <v>636</v>
      </c>
      <c r="H61" s="351"/>
      <c r="I61" s="351"/>
      <c r="J61" s="351"/>
      <c r="K61" s="351"/>
      <c r="L61" s="351"/>
      <c r="M61" s="351"/>
      <c r="N61" s="351"/>
      <c r="O61" s="351"/>
      <c r="P61" s="351"/>
    </row>
    <row r="62" spans="1:16" x14ac:dyDescent="0.2">
      <c r="A62" s="350">
        <v>44377</v>
      </c>
      <c r="B62" s="191">
        <f t="shared" si="0"/>
        <v>60</v>
      </c>
      <c r="C62" s="215" t="s">
        <v>387</v>
      </c>
      <c r="D62" s="217" t="s">
        <v>275</v>
      </c>
      <c r="E62" s="217" t="s">
        <v>314</v>
      </c>
      <c r="F62" s="215" t="s">
        <v>381</v>
      </c>
      <c r="G62" s="217" t="s">
        <v>523</v>
      </c>
    </row>
    <row r="63" spans="1:16" ht="38.25" x14ac:dyDescent="0.2">
      <c r="A63" s="350">
        <v>44377</v>
      </c>
      <c r="B63" s="191">
        <f t="shared" si="0"/>
        <v>61</v>
      </c>
      <c r="C63" s="215" t="s">
        <v>390</v>
      </c>
      <c r="D63" s="217"/>
      <c r="E63" s="217"/>
      <c r="F63" s="215" t="s">
        <v>388</v>
      </c>
      <c r="G63" s="217" t="s">
        <v>637</v>
      </c>
    </row>
    <row r="64" spans="1:16" ht="38.25" x14ac:dyDescent="0.2">
      <c r="A64" s="350">
        <v>44377</v>
      </c>
      <c r="B64" s="191">
        <f t="shared" si="0"/>
        <v>62</v>
      </c>
      <c r="C64" s="218" t="s">
        <v>390</v>
      </c>
      <c r="D64" s="217" t="s">
        <v>638</v>
      </c>
      <c r="E64" s="217" t="s">
        <v>391</v>
      </c>
      <c r="F64" s="215" t="s">
        <v>381</v>
      </c>
      <c r="G64" s="217" t="s">
        <v>389</v>
      </c>
    </row>
    <row r="65" spans="1:16" x14ac:dyDescent="0.2">
      <c r="A65" s="350">
        <v>44377</v>
      </c>
      <c r="B65" s="191">
        <f t="shared" si="0"/>
        <v>63</v>
      </c>
      <c r="C65" s="218" t="s">
        <v>285</v>
      </c>
      <c r="D65" s="221"/>
      <c r="E65" s="217" t="s">
        <v>524</v>
      </c>
      <c r="F65" s="215" t="s">
        <v>264</v>
      </c>
      <c r="G65" s="219" t="s">
        <v>525</v>
      </c>
    </row>
    <row r="66" spans="1:16" ht="25.5" x14ac:dyDescent="0.2">
      <c r="A66" s="350">
        <v>44377</v>
      </c>
      <c r="B66" s="191">
        <f t="shared" si="0"/>
        <v>64</v>
      </c>
      <c r="C66" s="218" t="s">
        <v>285</v>
      </c>
      <c r="D66" s="217" t="s">
        <v>639</v>
      </c>
      <c r="E66" s="217" t="s">
        <v>550</v>
      </c>
      <c r="F66" s="215" t="s">
        <v>264</v>
      </c>
      <c r="G66" s="217" t="s">
        <v>526</v>
      </c>
    </row>
    <row r="67" spans="1:16" x14ac:dyDescent="0.2">
      <c r="A67" s="350">
        <v>44377</v>
      </c>
      <c r="B67" s="191">
        <f t="shared" si="0"/>
        <v>65</v>
      </c>
      <c r="C67" s="215" t="s">
        <v>285</v>
      </c>
      <c r="D67" s="217" t="s">
        <v>259</v>
      </c>
      <c r="E67" s="217" t="s">
        <v>292</v>
      </c>
      <c r="F67" s="215" t="s">
        <v>293</v>
      </c>
      <c r="G67" s="217" t="s">
        <v>392</v>
      </c>
    </row>
    <row r="68" spans="1:16" x14ac:dyDescent="0.2">
      <c r="A68" s="350">
        <v>44377</v>
      </c>
      <c r="B68" s="191">
        <f t="shared" si="0"/>
        <v>66</v>
      </c>
      <c r="C68" s="215" t="s">
        <v>285</v>
      </c>
      <c r="D68" s="217" t="s">
        <v>259</v>
      </c>
      <c r="E68" s="217" t="s">
        <v>393</v>
      </c>
      <c r="F68" s="215" t="s">
        <v>298</v>
      </c>
      <c r="G68" s="217" t="s">
        <v>394</v>
      </c>
    </row>
    <row r="69" spans="1:16" ht="25.5" x14ac:dyDescent="0.2">
      <c r="A69" s="350">
        <v>44377</v>
      </c>
      <c r="B69" s="191">
        <f t="shared" si="0"/>
        <v>67</v>
      </c>
      <c r="C69" s="215" t="s">
        <v>285</v>
      </c>
      <c r="D69" s="217" t="s">
        <v>640</v>
      </c>
      <c r="E69" s="217" t="s">
        <v>551</v>
      </c>
      <c r="F69" s="215" t="s">
        <v>381</v>
      </c>
      <c r="G69" s="217" t="s">
        <v>395</v>
      </c>
    </row>
    <row r="70" spans="1:16" ht="25.5" x14ac:dyDescent="0.2">
      <c r="A70" s="350">
        <v>44377</v>
      </c>
      <c r="B70" s="191">
        <f t="shared" ref="B70:B95" si="1">B69+1</f>
        <v>68</v>
      </c>
      <c r="C70" s="215" t="s">
        <v>285</v>
      </c>
      <c r="D70" s="219" t="s">
        <v>641</v>
      </c>
      <c r="E70" s="217" t="s">
        <v>556</v>
      </c>
      <c r="F70" s="215" t="s">
        <v>635</v>
      </c>
      <c r="G70" s="219" t="s">
        <v>642</v>
      </c>
    </row>
    <row r="71" spans="1:16" x14ac:dyDescent="0.2">
      <c r="A71" s="350">
        <v>44377</v>
      </c>
      <c r="B71" s="191">
        <f t="shared" si="1"/>
        <v>69</v>
      </c>
      <c r="C71" s="215" t="s">
        <v>285</v>
      </c>
      <c r="D71" s="217" t="s">
        <v>286</v>
      </c>
      <c r="E71" s="217" t="s">
        <v>527</v>
      </c>
      <c r="F71" s="215" t="s">
        <v>381</v>
      </c>
      <c r="G71" s="219" t="s">
        <v>528</v>
      </c>
    </row>
    <row r="72" spans="1:16" x14ac:dyDescent="0.2">
      <c r="A72" s="350">
        <v>44377</v>
      </c>
      <c r="B72" s="191">
        <f t="shared" si="1"/>
        <v>70</v>
      </c>
      <c r="C72" s="218" t="s">
        <v>285</v>
      </c>
      <c r="D72" s="217" t="s">
        <v>286</v>
      </c>
      <c r="E72" s="217" t="s">
        <v>330</v>
      </c>
      <c r="F72" s="215" t="s">
        <v>293</v>
      </c>
      <c r="G72" s="217" t="s">
        <v>392</v>
      </c>
    </row>
    <row r="73" spans="1:16" x14ac:dyDescent="0.2">
      <c r="A73" s="350">
        <v>44377</v>
      </c>
      <c r="B73" s="191">
        <f t="shared" si="1"/>
        <v>71</v>
      </c>
      <c r="C73" s="215" t="s">
        <v>396</v>
      </c>
      <c r="D73" s="215" t="s">
        <v>397</v>
      </c>
      <c r="E73" s="217" t="s">
        <v>398</v>
      </c>
      <c r="F73" s="215" t="s">
        <v>399</v>
      </c>
      <c r="G73" s="219" t="s">
        <v>529</v>
      </c>
    </row>
    <row r="74" spans="1:16" ht="25.5" x14ac:dyDescent="0.2">
      <c r="A74" s="350">
        <v>44377</v>
      </c>
      <c r="B74" s="191">
        <f t="shared" si="1"/>
        <v>72</v>
      </c>
      <c r="C74" s="215" t="s">
        <v>396</v>
      </c>
      <c r="D74" s="215" t="s">
        <v>397</v>
      </c>
      <c r="E74" s="217" t="s">
        <v>376</v>
      </c>
      <c r="F74" s="215" t="s">
        <v>267</v>
      </c>
      <c r="G74" s="219" t="s">
        <v>377</v>
      </c>
    </row>
    <row r="75" spans="1:16" s="352" customFormat="1" x14ac:dyDescent="0.2">
      <c r="A75" s="350">
        <v>44377</v>
      </c>
      <c r="B75" s="191">
        <f t="shared" si="1"/>
        <v>73</v>
      </c>
      <c r="C75" s="215" t="s">
        <v>396</v>
      </c>
      <c r="D75" s="221" t="s">
        <v>397</v>
      </c>
      <c r="E75" s="217" t="s">
        <v>631</v>
      </c>
      <c r="F75" s="215" t="s">
        <v>381</v>
      </c>
      <c r="G75" s="219" t="s">
        <v>632</v>
      </c>
      <c r="H75" s="351"/>
      <c r="I75" s="351"/>
      <c r="J75" s="351"/>
      <c r="K75" s="351"/>
      <c r="L75" s="351"/>
      <c r="M75" s="351"/>
      <c r="N75" s="351"/>
      <c r="O75" s="351"/>
      <c r="P75" s="351"/>
    </row>
    <row r="76" spans="1:16" x14ac:dyDescent="0.2">
      <c r="A76" s="350">
        <v>44377</v>
      </c>
      <c r="B76" s="191">
        <f t="shared" si="1"/>
        <v>74</v>
      </c>
      <c r="C76" s="215" t="s">
        <v>521</v>
      </c>
      <c r="D76" s="221"/>
      <c r="E76" s="217"/>
      <c r="F76" s="215" t="s">
        <v>388</v>
      </c>
      <c r="G76" s="219" t="s">
        <v>530</v>
      </c>
    </row>
    <row r="77" spans="1:16" ht="25.5" x14ac:dyDescent="0.2">
      <c r="A77" s="350">
        <v>44377</v>
      </c>
      <c r="B77" s="191">
        <f t="shared" si="1"/>
        <v>75</v>
      </c>
      <c r="C77" s="215" t="s">
        <v>521</v>
      </c>
      <c r="D77" s="215">
        <v>4.0999999999999996</v>
      </c>
      <c r="E77" s="217" t="s">
        <v>552</v>
      </c>
      <c r="F77" s="217" t="s">
        <v>353</v>
      </c>
      <c r="G77" s="219" t="s">
        <v>400</v>
      </c>
    </row>
    <row r="78" spans="1:16" ht="25.5" x14ac:dyDescent="0.2">
      <c r="A78" s="350">
        <v>44377</v>
      </c>
      <c r="B78" s="191">
        <f t="shared" si="1"/>
        <v>76</v>
      </c>
      <c r="C78" s="215" t="s">
        <v>521</v>
      </c>
      <c r="D78" s="215">
        <v>4.0999999999999996</v>
      </c>
      <c r="E78" s="217" t="s">
        <v>401</v>
      </c>
      <c r="F78" s="215" t="s">
        <v>253</v>
      </c>
      <c r="G78" s="219" t="s">
        <v>402</v>
      </c>
    </row>
    <row r="79" spans="1:16" x14ac:dyDescent="0.2">
      <c r="A79" s="350">
        <v>44377</v>
      </c>
      <c r="B79" s="191">
        <f t="shared" si="1"/>
        <v>77</v>
      </c>
      <c r="C79" s="215" t="s">
        <v>521</v>
      </c>
      <c r="D79" s="215">
        <v>4.0999999999999996</v>
      </c>
      <c r="E79" s="217" t="s">
        <v>403</v>
      </c>
      <c r="F79" s="215" t="s">
        <v>404</v>
      </c>
      <c r="G79" s="219" t="s">
        <v>405</v>
      </c>
    </row>
    <row r="80" spans="1:16" ht="25.5" x14ac:dyDescent="0.2">
      <c r="A80" s="350">
        <v>44377</v>
      </c>
      <c r="B80" s="191">
        <f t="shared" si="1"/>
        <v>78</v>
      </c>
      <c r="C80" s="215" t="s">
        <v>521</v>
      </c>
      <c r="D80" s="215">
        <v>4.0999999999999996</v>
      </c>
      <c r="E80" s="217" t="s">
        <v>408</v>
      </c>
      <c r="F80" s="215" t="s">
        <v>253</v>
      </c>
      <c r="G80" s="219" t="s">
        <v>409</v>
      </c>
    </row>
    <row r="81" spans="1:16" x14ac:dyDescent="0.2">
      <c r="A81" s="350">
        <v>44377</v>
      </c>
      <c r="B81" s="191">
        <f t="shared" si="1"/>
        <v>79</v>
      </c>
      <c r="C81" s="215" t="s">
        <v>521</v>
      </c>
      <c r="D81" s="215">
        <v>4.0999999999999996</v>
      </c>
      <c r="E81" s="217" t="s">
        <v>406</v>
      </c>
      <c r="F81" s="215" t="s">
        <v>253</v>
      </c>
      <c r="G81" s="219" t="s">
        <v>407</v>
      </c>
    </row>
    <row r="82" spans="1:16" ht="38.25" x14ac:dyDescent="0.2">
      <c r="A82" s="350">
        <v>44377</v>
      </c>
      <c r="B82" s="191">
        <f t="shared" si="1"/>
        <v>80</v>
      </c>
      <c r="C82" s="215" t="s">
        <v>531</v>
      </c>
      <c r="D82" s="215">
        <v>5.0999999999999996</v>
      </c>
      <c r="E82" s="217" t="s">
        <v>410</v>
      </c>
      <c r="F82" s="215" t="s">
        <v>411</v>
      </c>
      <c r="G82" s="219" t="s">
        <v>412</v>
      </c>
    </row>
    <row r="83" spans="1:16" ht="25.5" x14ac:dyDescent="0.2">
      <c r="A83" s="350">
        <v>44377</v>
      </c>
      <c r="B83" s="191">
        <f t="shared" si="1"/>
        <v>81</v>
      </c>
      <c r="C83" s="215" t="s">
        <v>531</v>
      </c>
      <c r="D83" s="215">
        <v>5.0999999999999996</v>
      </c>
      <c r="E83" s="217" t="s">
        <v>556</v>
      </c>
      <c r="F83" s="215" t="s">
        <v>411</v>
      </c>
      <c r="G83" s="219" t="s">
        <v>413</v>
      </c>
    </row>
    <row r="84" spans="1:16" x14ac:dyDescent="0.2">
      <c r="A84" s="350">
        <v>44377</v>
      </c>
      <c r="B84" s="191">
        <f t="shared" si="1"/>
        <v>82</v>
      </c>
      <c r="C84" s="215" t="s">
        <v>531</v>
      </c>
      <c r="D84" s="215">
        <v>5.0999999999999996</v>
      </c>
      <c r="E84" s="217" t="s">
        <v>553</v>
      </c>
      <c r="F84" s="215" t="s">
        <v>414</v>
      </c>
      <c r="G84" s="219" t="s">
        <v>415</v>
      </c>
    </row>
    <row r="85" spans="1:16" ht="63.75" x14ac:dyDescent="0.2">
      <c r="A85" s="350">
        <v>44377</v>
      </c>
      <c r="B85" s="191">
        <f t="shared" si="1"/>
        <v>83</v>
      </c>
      <c r="C85" s="215" t="s">
        <v>531</v>
      </c>
      <c r="D85" s="215">
        <v>5.0999999999999996</v>
      </c>
      <c r="E85" s="217" t="s">
        <v>416</v>
      </c>
      <c r="F85" s="217" t="s">
        <v>417</v>
      </c>
      <c r="G85" s="219" t="s">
        <v>554</v>
      </c>
    </row>
    <row r="86" spans="1:16" x14ac:dyDescent="0.2">
      <c r="A86" s="350">
        <v>44377</v>
      </c>
      <c r="B86" s="191">
        <f t="shared" si="1"/>
        <v>84</v>
      </c>
      <c r="C86" s="215" t="s">
        <v>531</v>
      </c>
      <c r="D86" s="215">
        <v>5.0999999999999996</v>
      </c>
      <c r="E86" s="217" t="s">
        <v>532</v>
      </c>
      <c r="F86" s="217" t="s">
        <v>381</v>
      </c>
      <c r="G86" s="219" t="s">
        <v>533</v>
      </c>
    </row>
    <row r="87" spans="1:16" ht="25.5" x14ac:dyDescent="0.2">
      <c r="A87" s="350">
        <v>44377</v>
      </c>
      <c r="B87" s="191">
        <f t="shared" si="1"/>
        <v>85</v>
      </c>
      <c r="C87" s="215" t="s">
        <v>531</v>
      </c>
      <c r="D87" s="217">
        <v>5.0999999999999996</v>
      </c>
      <c r="E87" s="217" t="s">
        <v>511</v>
      </c>
      <c r="F87" s="217" t="s">
        <v>512</v>
      </c>
      <c r="G87" s="217" t="s">
        <v>515</v>
      </c>
    </row>
    <row r="88" spans="1:16" ht="25.5" x14ac:dyDescent="0.2">
      <c r="A88" s="350">
        <v>44377</v>
      </c>
      <c r="B88" s="191">
        <f t="shared" si="1"/>
        <v>86</v>
      </c>
      <c r="C88" s="215" t="s">
        <v>418</v>
      </c>
      <c r="D88" s="215"/>
      <c r="E88" s="217" t="s">
        <v>419</v>
      </c>
      <c r="F88" s="215" t="s">
        <v>381</v>
      </c>
      <c r="G88" s="219" t="s">
        <v>542</v>
      </c>
    </row>
    <row r="89" spans="1:16" x14ac:dyDescent="0.2">
      <c r="A89" s="350">
        <v>44377</v>
      </c>
      <c r="B89" s="191">
        <f t="shared" si="1"/>
        <v>87</v>
      </c>
      <c r="C89" s="215" t="s">
        <v>418</v>
      </c>
      <c r="D89" s="220"/>
      <c r="E89" s="219" t="s">
        <v>513</v>
      </c>
      <c r="F89" s="215" t="s">
        <v>381</v>
      </c>
      <c r="G89" s="219" t="s">
        <v>514</v>
      </c>
    </row>
    <row r="90" spans="1:16" s="352" customFormat="1" x14ac:dyDescent="0.2">
      <c r="A90" s="350">
        <v>44377</v>
      </c>
      <c r="B90" s="191">
        <f t="shared" si="1"/>
        <v>88</v>
      </c>
      <c r="C90" s="172" t="s">
        <v>418</v>
      </c>
      <c r="D90" s="172"/>
      <c r="E90" s="172" t="s">
        <v>643</v>
      </c>
      <c r="F90" s="172" t="s">
        <v>381</v>
      </c>
      <c r="G90" s="173" t="s">
        <v>644</v>
      </c>
      <c r="H90" s="351"/>
      <c r="I90" s="351"/>
      <c r="J90" s="351"/>
      <c r="K90" s="351"/>
      <c r="L90" s="351"/>
      <c r="M90" s="351"/>
      <c r="N90" s="351"/>
      <c r="O90" s="351"/>
      <c r="P90" s="351"/>
    </row>
    <row r="91" spans="1:16" ht="25.5" x14ac:dyDescent="0.2">
      <c r="A91" s="350">
        <v>44377</v>
      </c>
      <c r="B91" s="191">
        <f t="shared" si="1"/>
        <v>89</v>
      </c>
      <c r="C91" s="219" t="s">
        <v>418</v>
      </c>
      <c r="D91" s="217"/>
      <c r="E91" s="219" t="s">
        <v>588</v>
      </c>
      <c r="F91" s="219" t="s">
        <v>381</v>
      </c>
      <c r="G91" s="219" t="s">
        <v>645</v>
      </c>
    </row>
    <row r="92" spans="1:16" ht="38.25" x14ac:dyDescent="0.2">
      <c r="A92" s="168">
        <v>44383</v>
      </c>
      <c r="B92" s="191">
        <f t="shared" si="1"/>
        <v>90</v>
      </c>
      <c r="C92" s="215" t="s">
        <v>345</v>
      </c>
      <c r="D92" s="170"/>
      <c r="E92" s="170" t="s">
        <v>646</v>
      </c>
      <c r="F92" s="170" t="s">
        <v>253</v>
      </c>
      <c r="G92" s="171" t="s">
        <v>647</v>
      </c>
    </row>
    <row r="93" spans="1:16" ht="25.5" x14ac:dyDescent="0.2">
      <c r="A93" s="168">
        <v>44383</v>
      </c>
      <c r="B93" s="191">
        <f t="shared" si="1"/>
        <v>91</v>
      </c>
      <c r="C93" s="215" t="s">
        <v>345</v>
      </c>
      <c r="D93" s="170"/>
      <c r="E93" s="170" t="s">
        <v>648</v>
      </c>
      <c r="F93" s="170" t="s">
        <v>253</v>
      </c>
      <c r="G93" s="171" t="s">
        <v>649</v>
      </c>
    </row>
    <row r="94" spans="1:16" ht="25.5" x14ac:dyDescent="0.2">
      <c r="A94" s="168">
        <v>44383</v>
      </c>
      <c r="B94" s="191">
        <f t="shared" si="1"/>
        <v>92</v>
      </c>
      <c r="C94" s="215" t="s">
        <v>520</v>
      </c>
      <c r="D94" s="217">
        <v>3.1</v>
      </c>
      <c r="E94" s="170" t="s">
        <v>650</v>
      </c>
      <c r="F94" s="170" t="s">
        <v>253</v>
      </c>
      <c r="G94" s="171" t="s">
        <v>651</v>
      </c>
    </row>
    <row r="95" spans="1:16" ht="25.5" x14ac:dyDescent="0.2">
      <c r="A95" s="168">
        <v>44383</v>
      </c>
      <c r="B95" s="191">
        <f t="shared" si="1"/>
        <v>93</v>
      </c>
      <c r="C95" s="215" t="s">
        <v>520</v>
      </c>
      <c r="D95" s="217">
        <v>3.1</v>
      </c>
      <c r="E95" s="170" t="s">
        <v>652</v>
      </c>
      <c r="F95" s="170" t="s">
        <v>253</v>
      </c>
      <c r="G95" s="171" t="s">
        <v>653</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33CCCC"/>
    <pageSetUpPr fitToPage="1"/>
  </sheetPr>
  <dimension ref="A1:P22"/>
  <sheetViews>
    <sheetView zoomScale="80" zoomScaleNormal="80" workbookViewId="0"/>
  </sheetViews>
  <sheetFormatPr defaultColWidth="9" defaultRowHeight="12.75" x14ac:dyDescent="0.2"/>
  <cols>
    <col min="1" max="1" width="10.7109375" style="167" customWidth="1"/>
    <col min="2" max="2" width="15.7109375" style="174" customWidth="1"/>
    <col min="3" max="3" width="27.42578125" style="167" customWidth="1"/>
    <col min="4" max="4" width="22.7109375" style="174" customWidth="1"/>
    <col min="5" max="5" width="23.5703125" style="167" customWidth="1"/>
    <col min="6" max="6" width="25.28515625" style="167" customWidth="1"/>
    <col min="7" max="7" width="101.42578125" style="167" customWidth="1"/>
    <col min="8" max="8" width="19.28515625" style="365" customWidth="1"/>
    <col min="9" max="9" width="16.5703125" style="365" customWidth="1"/>
    <col min="10" max="10" width="12.42578125" style="365" customWidth="1"/>
    <col min="11" max="11" width="9.7109375" style="365" customWidth="1"/>
    <col min="12" max="12" width="9" style="365" customWidth="1"/>
    <col min="13" max="13" width="9" style="365"/>
    <col min="14" max="14" width="11.28515625" style="365" customWidth="1"/>
    <col min="15" max="15" width="9" style="365"/>
    <col min="16" max="16" width="82.28515625" style="365" customWidth="1"/>
    <col min="17" max="16384" width="9" style="167"/>
  </cols>
  <sheetData>
    <row r="1" spans="1:16" ht="22.35" customHeight="1" x14ac:dyDescent="0.2">
      <c r="H1" s="364"/>
    </row>
    <row r="2" spans="1:16" ht="28.5" customHeight="1" x14ac:dyDescent="0.2">
      <c r="A2" s="187" t="s">
        <v>240</v>
      </c>
      <c r="B2" s="188" t="s">
        <v>675</v>
      </c>
      <c r="C2" s="187" t="s">
        <v>242</v>
      </c>
      <c r="D2" s="187" t="s">
        <v>243</v>
      </c>
      <c r="E2" s="187" t="s">
        <v>244</v>
      </c>
      <c r="F2" s="187" t="s">
        <v>245</v>
      </c>
      <c r="G2" s="187" t="s">
        <v>246</v>
      </c>
      <c r="H2" s="366"/>
      <c r="I2" s="366"/>
      <c r="J2" s="366"/>
      <c r="K2" s="366"/>
      <c r="L2" s="366"/>
      <c r="M2" s="366"/>
      <c r="N2" s="366"/>
      <c r="O2" s="366"/>
      <c r="P2" s="366"/>
    </row>
    <row r="3" spans="1:16" s="170" customFormat="1" x14ac:dyDescent="0.2">
      <c r="A3" s="168">
        <v>44434</v>
      </c>
      <c r="B3" s="169">
        <v>1</v>
      </c>
      <c r="C3" s="367" t="s">
        <v>676</v>
      </c>
      <c r="D3" s="368"/>
      <c r="E3" s="369"/>
      <c r="F3" s="369" t="s">
        <v>250</v>
      </c>
      <c r="G3" s="369" t="s">
        <v>328</v>
      </c>
      <c r="H3" s="370"/>
      <c r="I3" s="371"/>
      <c r="J3" s="371"/>
      <c r="K3" s="371"/>
      <c r="L3" s="371"/>
      <c r="M3" s="371"/>
      <c r="N3" s="371"/>
      <c r="O3" s="371"/>
      <c r="P3" s="372"/>
    </row>
    <row r="4" spans="1:16" s="170" customFormat="1" ht="25.5" x14ac:dyDescent="0.2">
      <c r="A4" s="168">
        <v>44434</v>
      </c>
      <c r="B4" s="169">
        <f t="shared" ref="B4:B9" si="0">B3+1</f>
        <v>2</v>
      </c>
      <c r="C4" s="367" t="s">
        <v>285</v>
      </c>
      <c r="D4" s="368" t="s">
        <v>259</v>
      </c>
      <c r="E4" s="369" t="s">
        <v>677</v>
      </c>
      <c r="F4" s="369" t="s">
        <v>264</v>
      </c>
      <c r="G4" s="369" t="s">
        <v>265</v>
      </c>
      <c r="H4" s="370"/>
      <c r="I4" s="371"/>
      <c r="J4" s="371"/>
      <c r="K4" s="371"/>
      <c r="L4" s="371"/>
      <c r="M4" s="371"/>
      <c r="N4" s="371"/>
      <c r="O4" s="371"/>
      <c r="P4" s="372"/>
    </row>
    <row r="5" spans="1:16" s="170" customFormat="1" x14ac:dyDescent="0.2">
      <c r="A5" s="168">
        <v>44434</v>
      </c>
      <c r="B5" s="169">
        <f t="shared" si="0"/>
        <v>3</v>
      </c>
      <c r="C5" s="367" t="s">
        <v>285</v>
      </c>
      <c r="D5" s="368" t="s">
        <v>286</v>
      </c>
      <c r="E5" s="369"/>
      <c r="F5" s="369" t="s">
        <v>696</v>
      </c>
      <c r="G5" s="369" t="s">
        <v>681</v>
      </c>
      <c r="H5" s="370"/>
      <c r="I5" s="371"/>
      <c r="J5" s="371"/>
      <c r="K5" s="371"/>
      <c r="L5" s="371"/>
      <c r="M5" s="371"/>
      <c r="N5" s="371"/>
      <c r="O5" s="371"/>
      <c r="P5" s="372"/>
    </row>
    <row r="6" spans="1:16" s="170" customFormat="1" ht="25.5" x14ac:dyDescent="0.2">
      <c r="A6" s="373">
        <v>44434</v>
      </c>
      <c r="B6" s="169">
        <f t="shared" si="0"/>
        <v>4</v>
      </c>
      <c r="C6" s="349" t="s">
        <v>345</v>
      </c>
      <c r="D6" s="374"/>
      <c r="E6" s="349" t="s">
        <v>678</v>
      </c>
      <c r="F6" s="375" t="s">
        <v>679</v>
      </c>
      <c r="G6" s="375" t="s">
        <v>680</v>
      </c>
      <c r="H6" s="370"/>
      <c r="I6" s="371"/>
      <c r="J6" s="371"/>
      <c r="K6" s="371"/>
      <c r="L6" s="371"/>
      <c r="M6" s="371"/>
      <c r="N6" s="371"/>
      <c r="O6" s="371"/>
      <c r="P6" s="372"/>
    </row>
    <row r="7" spans="1:16" s="170" customFormat="1" x14ac:dyDescent="0.2">
      <c r="A7" s="373">
        <v>44482</v>
      </c>
      <c r="B7" s="374">
        <f t="shared" si="0"/>
        <v>5</v>
      </c>
      <c r="C7" s="349" t="s">
        <v>277</v>
      </c>
      <c r="D7" s="374"/>
      <c r="E7" s="349" t="s">
        <v>685</v>
      </c>
      <c r="F7" s="387" t="s">
        <v>686</v>
      </c>
      <c r="G7" s="375" t="s">
        <v>686</v>
      </c>
      <c r="H7" s="370"/>
      <c r="I7" s="371"/>
      <c r="J7" s="371"/>
      <c r="K7" s="371"/>
      <c r="L7" s="371"/>
      <c r="M7" s="371"/>
      <c r="N7" s="371"/>
      <c r="O7" s="371"/>
      <c r="P7" s="372"/>
    </row>
    <row r="8" spans="1:16" s="170" customFormat="1" x14ac:dyDescent="0.2">
      <c r="A8" s="373">
        <v>44482</v>
      </c>
      <c r="B8" s="374">
        <f t="shared" si="0"/>
        <v>6</v>
      </c>
      <c r="C8" s="367" t="s">
        <v>531</v>
      </c>
      <c r="D8" s="368" t="s">
        <v>691</v>
      </c>
      <c r="E8" s="369" t="s">
        <v>688</v>
      </c>
      <c r="F8" s="369" t="s">
        <v>689</v>
      </c>
      <c r="G8" s="369" t="s">
        <v>690</v>
      </c>
      <c r="H8" s="370"/>
      <c r="I8" s="371"/>
      <c r="J8" s="371"/>
      <c r="K8" s="371"/>
      <c r="L8" s="371"/>
      <c r="M8" s="371"/>
      <c r="N8" s="371"/>
      <c r="O8" s="371"/>
      <c r="P8" s="372"/>
    </row>
    <row r="9" spans="1:16" s="170" customFormat="1" x14ac:dyDescent="0.2">
      <c r="A9" s="168">
        <v>44819</v>
      </c>
      <c r="B9" s="374">
        <f t="shared" si="0"/>
        <v>7</v>
      </c>
      <c r="C9" s="367" t="s">
        <v>520</v>
      </c>
      <c r="D9" s="368" t="s">
        <v>700</v>
      </c>
      <c r="E9" s="369" t="s">
        <v>699</v>
      </c>
      <c r="F9" s="375" t="s">
        <v>679</v>
      </c>
      <c r="G9" s="369" t="s">
        <v>701</v>
      </c>
      <c r="H9" s="370"/>
      <c r="I9" s="371"/>
      <c r="J9" s="371"/>
      <c r="K9" s="371"/>
      <c r="L9" s="371"/>
      <c r="M9" s="371"/>
      <c r="N9" s="371"/>
      <c r="O9" s="371"/>
      <c r="P9" s="372"/>
    </row>
    <row r="10" spans="1:16" s="170" customFormat="1" x14ac:dyDescent="0.2">
      <c r="A10" s="168"/>
      <c r="B10" s="169"/>
      <c r="C10" s="367"/>
      <c r="D10" s="368"/>
      <c r="E10" s="369"/>
      <c r="F10" s="369"/>
      <c r="G10" s="369"/>
      <c r="H10" s="370"/>
      <c r="I10" s="371"/>
      <c r="J10" s="371"/>
      <c r="K10" s="371"/>
      <c r="L10" s="371"/>
      <c r="M10" s="371"/>
      <c r="N10" s="371"/>
      <c r="O10" s="371"/>
      <c r="P10" s="372"/>
    </row>
    <row r="11" spans="1:16" s="170" customFormat="1" x14ac:dyDescent="0.2">
      <c r="A11" s="168"/>
      <c r="B11" s="169"/>
      <c r="C11" s="367"/>
      <c r="D11" s="368"/>
      <c r="E11" s="369"/>
      <c r="F11" s="369"/>
      <c r="G11" s="369"/>
      <c r="H11" s="370"/>
      <c r="I11" s="371"/>
      <c r="J11" s="371"/>
      <c r="K11" s="371"/>
      <c r="L11" s="371"/>
      <c r="M11" s="371"/>
      <c r="N11" s="371"/>
      <c r="O11" s="371"/>
      <c r="P11" s="372"/>
    </row>
    <row r="12" spans="1:16" s="170" customFormat="1" x14ac:dyDescent="0.2">
      <c r="A12" s="168"/>
      <c r="B12" s="169"/>
      <c r="C12" s="367"/>
      <c r="D12" s="368"/>
      <c r="E12" s="369"/>
      <c r="F12" s="369"/>
      <c r="G12" s="369"/>
      <c r="H12" s="370"/>
      <c r="I12" s="371"/>
      <c r="J12" s="371"/>
      <c r="K12" s="371"/>
      <c r="L12" s="371"/>
      <c r="M12" s="371"/>
      <c r="N12" s="371"/>
      <c r="O12" s="371"/>
      <c r="P12" s="372"/>
    </row>
    <row r="13" spans="1:16" s="170" customFormat="1" x14ac:dyDescent="0.2">
      <c r="A13" s="168"/>
      <c r="B13" s="169"/>
      <c r="C13" s="367"/>
      <c r="D13" s="368"/>
      <c r="E13" s="369"/>
      <c r="F13" s="369"/>
      <c r="G13" s="369"/>
      <c r="H13" s="370"/>
      <c r="I13" s="371"/>
      <c r="J13" s="371"/>
      <c r="K13" s="371"/>
      <c r="L13" s="371"/>
      <c r="M13" s="371"/>
      <c r="N13" s="371"/>
      <c r="O13" s="371"/>
      <c r="P13" s="372"/>
    </row>
    <row r="14" spans="1:16" s="170" customFormat="1" x14ac:dyDescent="0.2">
      <c r="A14" s="168"/>
      <c r="B14" s="169"/>
      <c r="C14" s="367"/>
      <c r="D14" s="368"/>
      <c r="E14" s="369"/>
      <c r="F14" s="369"/>
      <c r="G14" s="369"/>
      <c r="H14" s="370"/>
      <c r="I14" s="371"/>
      <c r="J14" s="371"/>
      <c r="K14" s="371"/>
      <c r="L14" s="371"/>
      <c r="M14" s="371"/>
      <c r="N14" s="371"/>
      <c r="O14" s="371"/>
      <c r="P14" s="372"/>
    </row>
    <row r="15" spans="1:16" s="170" customFormat="1" x14ac:dyDescent="0.2">
      <c r="A15" s="168"/>
      <c r="B15" s="169"/>
      <c r="C15" s="367"/>
      <c r="D15" s="368"/>
      <c r="E15" s="369"/>
      <c r="F15" s="369"/>
      <c r="G15" s="369"/>
      <c r="H15" s="370"/>
      <c r="I15" s="371"/>
      <c r="J15" s="371"/>
      <c r="K15" s="371"/>
      <c r="L15" s="371"/>
      <c r="M15" s="371"/>
      <c r="N15" s="371"/>
      <c r="O15" s="371"/>
      <c r="P15" s="372"/>
    </row>
    <row r="16" spans="1:16" s="170" customFormat="1" x14ac:dyDescent="0.2">
      <c r="A16" s="168"/>
      <c r="B16" s="169"/>
      <c r="C16" s="367"/>
      <c r="D16" s="368"/>
      <c r="E16" s="369"/>
      <c r="F16" s="369"/>
      <c r="G16" s="369"/>
      <c r="H16" s="370"/>
      <c r="I16" s="371"/>
      <c r="J16" s="371"/>
      <c r="K16" s="371"/>
      <c r="L16" s="371"/>
      <c r="M16" s="371"/>
      <c r="N16" s="371"/>
      <c r="O16" s="371"/>
      <c r="P16" s="372"/>
    </row>
    <row r="17" spans="1:16" s="170" customFormat="1" x14ac:dyDescent="0.2">
      <c r="A17" s="168"/>
      <c r="B17" s="169"/>
      <c r="C17" s="367"/>
      <c r="D17" s="368"/>
      <c r="E17" s="369"/>
      <c r="F17" s="369"/>
      <c r="G17" s="369"/>
      <c r="H17" s="370"/>
      <c r="I17" s="371"/>
      <c r="J17" s="371"/>
      <c r="K17" s="371"/>
      <c r="L17" s="371"/>
      <c r="M17" s="371"/>
      <c r="N17" s="371"/>
      <c r="O17" s="371"/>
      <c r="P17" s="372"/>
    </row>
    <row r="18" spans="1:16" s="170" customFormat="1" x14ac:dyDescent="0.2">
      <c r="A18" s="168"/>
      <c r="B18" s="169"/>
      <c r="C18" s="367"/>
      <c r="D18" s="368"/>
      <c r="E18" s="369"/>
      <c r="F18" s="369"/>
      <c r="G18" s="369"/>
      <c r="H18" s="370"/>
      <c r="I18" s="371"/>
      <c r="J18" s="371"/>
      <c r="K18" s="371"/>
      <c r="L18" s="371"/>
      <c r="M18" s="371"/>
      <c r="N18" s="371"/>
      <c r="O18" s="371"/>
      <c r="P18" s="372"/>
    </row>
    <row r="19" spans="1:16" s="170" customFormat="1" x14ac:dyDescent="0.2">
      <c r="A19" s="168"/>
      <c r="B19" s="169"/>
      <c r="C19" s="367"/>
      <c r="D19" s="368"/>
      <c r="E19" s="369"/>
      <c r="F19" s="369"/>
      <c r="G19" s="369"/>
      <c r="H19" s="370"/>
      <c r="I19" s="371"/>
      <c r="J19" s="371"/>
      <c r="K19" s="371"/>
      <c r="L19" s="371"/>
      <c r="M19" s="371"/>
      <c r="N19" s="371"/>
      <c r="O19" s="371"/>
      <c r="P19" s="372"/>
    </row>
    <row r="20" spans="1:16" x14ac:dyDescent="0.2">
      <c r="A20" s="168"/>
      <c r="B20" s="169"/>
      <c r="C20" s="170"/>
      <c r="D20" s="170"/>
      <c r="E20" s="170"/>
      <c r="F20" s="170"/>
      <c r="G20" s="369"/>
    </row>
    <row r="21" spans="1:16" x14ac:dyDescent="0.2">
      <c r="A21" s="168"/>
      <c r="B21" s="169"/>
      <c r="C21" s="170"/>
      <c r="D21" s="170"/>
      <c r="E21" s="170"/>
      <c r="F21" s="170"/>
      <c r="G21" s="369"/>
    </row>
    <row r="22" spans="1:16" x14ac:dyDescent="0.2">
      <c r="A22" s="168"/>
      <c r="B22" s="169"/>
      <c r="C22" s="170"/>
      <c r="D22" s="170"/>
      <c r="E22" s="170"/>
      <c r="F22" s="170"/>
      <c r="G22" s="369"/>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pageSetUpPr fitToPage="1"/>
  </sheetPr>
  <dimension ref="A1:B22"/>
  <sheetViews>
    <sheetView workbookViewId="0"/>
  </sheetViews>
  <sheetFormatPr defaultColWidth="9.28515625" defaultRowHeight="15" customHeight="1" x14ac:dyDescent="0.2"/>
  <cols>
    <col min="1" max="1" width="16.28515625" style="48" customWidth="1"/>
    <col min="2" max="2" width="26.7109375" style="48" customWidth="1"/>
    <col min="3" max="16384" width="9.28515625" style="48"/>
  </cols>
  <sheetData>
    <row r="1" spans="1:2" ht="15" customHeight="1" x14ac:dyDescent="0.2">
      <c r="A1" s="48" t="s">
        <v>151</v>
      </c>
    </row>
    <row r="3" spans="1:2" ht="15" customHeight="1" x14ac:dyDescent="0.2">
      <c r="A3" s="206" t="s">
        <v>501</v>
      </c>
      <c r="B3" s="294" t="s">
        <v>141</v>
      </c>
    </row>
    <row r="4" spans="1:2" ht="15" customHeight="1" x14ac:dyDescent="0.2">
      <c r="B4" s="294" t="s">
        <v>85</v>
      </c>
    </row>
    <row r="5" spans="1:2" ht="15" customHeight="1" x14ac:dyDescent="0.2">
      <c r="B5" s="294" t="s">
        <v>142</v>
      </c>
    </row>
    <row r="6" spans="1:2" ht="15" customHeight="1" x14ac:dyDescent="0.2">
      <c r="B6" s="294" t="s">
        <v>144</v>
      </c>
    </row>
    <row r="7" spans="1:2" ht="15" customHeight="1" x14ac:dyDescent="0.2">
      <c r="B7" s="294" t="s">
        <v>490</v>
      </c>
    </row>
    <row r="8" spans="1:2" ht="15" customHeight="1" x14ac:dyDescent="0.2">
      <c r="B8" s="294" t="s">
        <v>146</v>
      </c>
    </row>
    <row r="9" spans="1:2" ht="15" customHeight="1" x14ac:dyDescent="0.2">
      <c r="B9" s="294" t="s">
        <v>1</v>
      </c>
    </row>
    <row r="10" spans="1:2" ht="15" customHeight="1" x14ac:dyDescent="0.2">
      <c r="B10" s="294" t="s">
        <v>148</v>
      </c>
    </row>
    <row r="11" spans="1:2" ht="15" customHeight="1" x14ac:dyDescent="0.2">
      <c r="B11" s="294" t="s">
        <v>232</v>
      </c>
    </row>
    <row r="12" spans="1:2" ht="15" customHeight="1" x14ac:dyDescent="0.2">
      <c r="B12" s="295" t="s">
        <v>543</v>
      </c>
    </row>
    <row r="15" spans="1:2" ht="15" customHeight="1" x14ac:dyDescent="0.2">
      <c r="A15" s="206" t="s">
        <v>500</v>
      </c>
      <c r="B15" s="295" t="s">
        <v>432</v>
      </c>
    </row>
    <row r="16" spans="1:2" ht="15" customHeight="1" x14ac:dyDescent="0.2">
      <c r="B16" s="295" t="s">
        <v>313</v>
      </c>
    </row>
    <row r="17" spans="1:2" ht="15" customHeight="1" x14ac:dyDescent="0.2">
      <c r="B17" s="295" t="s">
        <v>434</v>
      </c>
    </row>
    <row r="18" spans="1:2" ht="15" customHeight="1" x14ac:dyDescent="0.2">
      <c r="B18" s="295" t="s">
        <v>121</v>
      </c>
    </row>
    <row r="19" spans="1:2" ht="15" customHeight="1" x14ac:dyDescent="0.2">
      <c r="B19" s="295" t="s">
        <v>68</v>
      </c>
    </row>
    <row r="21" spans="1:2" ht="15" customHeight="1" x14ac:dyDescent="0.2">
      <c r="A21" s="206" t="s">
        <v>502</v>
      </c>
      <c r="B21" s="295" t="s">
        <v>498</v>
      </c>
    </row>
    <row r="22" spans="1:2" ht="15" customHeight="1" x14ac:dyDescent="0.2">
      <c r="B22" s="295" t="s">
        <v>499</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9d3c0f13ad129c67ebc34a53f09904b2">
  <xsd:schema xmlns:xsd="http://www.w3.org/2001/XMLSchema" xmlns:xs="http://www.w3.org/2001/XMLSchema" xmlns:p="http://schemas.microsoft.com/office/2006/metadata/properties" xmlns:ns2="baa7f455-1731-4197-9934-70b4b32005ff" targetNamespace="http://schemas.microsoft.com/office/2006/metadata/properties" ma:root="true" ma:fieldsID="d9f986f563e6814a5df87e5cefa71ead"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2.xml><?xml version="1.0" encoding="utf-8"?>
<ds:datastoreItem xmlns:ds="http://schemas.openxmlformats.org/officeDocument/2006/customXml" ds:itemID="{C4F3CE0D-79BF-4D95-89C7-FB6C016997F3}">
  <ds:schemaRefs>
    <ds:schemaRef ds:uri="http://www.w3.org/XML/1998/namespace"/>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e7ebdc03-41bf-49e5-96a0-1a55b0c83c0c"/>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DA9A1EB9-5868-414E-BF9E-184D55E580FC}"/>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26</vt:i4>
      </vt:variant>
      <vt:variant>
        <vt:lpstr>Named Ranges</vt:lpstr>
      </vt:variant>
      <vt:variant>
        <vt:i4>6</vt:i4>
      </vt:variant>
    </vt:vector>
  </HeadingPairs>
  <TitlesOfParts>
    <vt:vector size="32"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2024-10-28T00:16:09Z</cp:lastPrinted>
  <dcterms:created xsi:type="dcterms:W3CDTF">2012-02-16T03:44:14Z</dcterms:created>
  <dcterms:modified xsi:type="dcterms:W3CDTF">2024-10-30T12:01:12Z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0x010100EDDAEAF38ABD6242B101A0845373A80B</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2024-10-01T23:29:34Z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17644946-2762-4958-9478-d8efa6cfd3c8</vt:lpwstr>
  </property>
  <property fmtid="{D5CDD505-2E9C-101B-9397-08002B2CF9AE}" pid="11" name="MSIP_Label_8e2e509a-f02b-496b-97a8-09ffbb9893ea_ContentBits">
    <vt:lpwstr>0</vt:lpwstr>
  </property>
</Properties>
</file>