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drawings/drawing18.xml" ContentType="application/vnd.openxmlformats-officedocument.drawing+xml"/>
  <Override PartName="/xl/worksheets/sheet1.xml" ContentType="application/vnd.openxmlformats-officedocument.spreadsheetml.worksheet+xml"/>
  <Override PartName="/xl/drawings/drawing16.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3.xml" ContentType="application/vnd.openxmlformats-officedocument.spreadsheetml.worksheet+xml"/>
  <Override PartName="/xl/drawings/drawing22.xml" ContentType="application/vnd.openxmlformats-officedocument.drawing+xml"/>
  <Override PartName="/xl/drawings/drawing21.xml" ContentType="application/vnd.openxmlformats-officedocument.drawing+xml"/>
  <Override PartName="/xl/drawings/drawing15.xml" ContentType="application/vnd.openxmlformats-officedocument.drawing+xml"/>
  <Override PartName="/xl/drawings/drawing17.xml" ContentType="application/vnd.openxmlformats-officedocument.drawing+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4.xml" ContentType="application/vnd.openxmlformats-officedocument.spreadsheetml.worksheet+xml"/>
  <Override PartName="/xl/worksheets/sheet23.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4.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13.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mc:AlternateContent xmlns:mc="http://schemas.openxmlformats.org/markup-compatibility/2006">
    <mc:Choice Requires="x15">
      <x15ac:absPath xmlns:x15ac="http://schemas.microsoft.com/office/spreadsheetml/2010/11/ac" url="Z:\Finance\Reg Light Regulated Assets\FY24\z. Publication\Part 7 APA\1. KKP\"/>
    </mc:Choice>
  </mc:AlternateContent>
  <bookViews>
    <workbookView xWindow="-105" yWindow="-105" windowWidth="41490" windowHeight="16890" tabRatio="952"/>
  </bookViews>
  <sheets>
    <sheet name="Cover" sheetId="11" r:id="rId1"/>
    <sheet name="Contents" sheetId="4" r:id="rId2"/>
    <sheet name="1. Pipeline information" sheetId="44" r:id="rId3"/>
    <sheet name="1.1 Financial summary" sheetId="70" r:id="rId4"/>
    <sheet name="2. Revenues and expenses" sheetId="5" r:id="rId5"/>
    <sheet name="2.1 Revenue by service" sheetId="56" r:id="rId6"/>
    <sheet name="2.2 Revenue contributions " sheetId="57" r:id="rId7"/>
    <sheet name="2.3 Indirect revenue" sheetId="45" r:id="rId8"/>
    <sheet name="2.4 Shared costs" sheetId="16" r:id="rId9"/>
    <sheet name="3. Statement of pipeline assets" sheetId="6" r:id="rId10"/>
    <sheet name="3.1 Asset useful life" sheetId="55" r:id="rId11"/>
    <sheet name="3.2 Shared supporting assets" sheetId="59" r:id="rId12"/>
    <sheet name="Auditor's Report Statements" sheetId="92" r:id="rId13"/>
    <sheet name="4. Recovered capital" sheetId="47" r:id="rId14"/>
    <sheet name="4.1 Pipelines capex" sheetId="66" r:id="rId15"/>
    <sheet name="Auditor's Review Report RCM" sheetId="88" r:id="rId16"/>
    <sheet name="5. Weighted average price" sheetId="54" r:id="rId17"/>
    <sheet name="5.1 Exempt WAP services" sheetId="60" r:id="rId18"/>
    <sheet name="5.2 Actual Pricing" sheetId="69" r:id="rId19"/>
    <sheet name="Auditor's Review Report WAP" sheetId="93" r:id="rId20"/>
    <sheet name="6. Notes" sheetId="64" r:id="rId21"/>
    <sheet name="Amendment record" sheetId="67" r:id="rId22"/>
    <sheet name="APA Amendment record" sheetId="89" r:id="rId23"/>
    <sheet name="Sheet1" sheetId="61" state="hidden" r:id="rId24"/>
  </sheets>
  <definedNames>
    <definedName name="\0">#REF!</definedName>
    <definedName name="\A">#REF!</definedName>
    <definedName name="\B">#REF!</definedName>
    <definedName name="\C">#REF!</definedName>
    <definedName name="\M">#REF!</definedName>
    <definedName name="________LUT1">#REF!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May08">#REF!</definedName>
    <definedName name="____NPV1">#REF!</definedName>
    <definedName name="____NPV2">#REF!</definedName>
    <definedName name="____TB1">#REF!</definedName>
    <definedName name="____UAG99">#REF!</definedName>
    <definedName name="___cpi1">#REF!</definedName>
    <definedName name="___CPI2">#REF!</definedName>
    <definedName name="___INDEX_SHEET___ASAP_Utilities">#REF!</definedName>
    <definedName name="___IRR1">#REF!</definedName>
    <definedName name="___IZS2">#REF!</definedName>
    <definedName name="___LUT1">#REF!</definedName>
    <definedName name="___May08">#REF!</definedName>
    <definedName name="___NPV1">#REF!</definedName>
    <definedName name="___NPV2">#REF!</definedName>
    <definedName name="___TB1">#REF!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A66444">#REF!</definedName>
    <definedName name="__cpi1">#REF!</definedName>
    <definedName name="__CPI2">#REF!</definedName>
    <definedName name="__IRR1">#REF!</definedName>
    <definedName name="__IZS2">#REF!</definedName>
    <definedName name="__JUN09">#REF!</definedName>
    <definedName name="__LUT1">#REF!</definedName>
    <definedName name="__May08">#REF!</definedName>
    <definedName name="__MAY09">#REF!</definedName>
    <definedName name="__NPV1">#REF!</definedName>
    <definedName name="__NPV2">#REF!</definedName>
    <definedName name="__PL1">#REF!</definedName>
    <definedName name="__TB1">#REF!</definedName>
    <definedName name="__Tot221">#REF!</definedName>
    <definedName name="__Tot232">#REF!</definedName>
    <definedName name="__UAG99">#REF!</definedName>
    <definedName name="_0020">#REF!</definedName>
    <definedName name="_0030">#REF!</definedName>
    <definedName name="_0270">#REF!</definedName>
    <definedName name="_0672A001">#REF!</definedName>
    <definedName name="_0700">#REF!</definedName>
    <definedName name="_0701">#REF!</definedName>
    <definedName name="_0710">#REF!</definedName>
    <definedName name="_1___123Graph_ACHART_1" hidden="1">#REF!</definedName>
    <definedName name="_1__123Graph_ACHART_1" hidden="1">#REF!</definedName>
    <definedName name="_10___123Graph_ACHART_9"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_123Graph_B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_123Graph_BCHART_13"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_123Graph_BCHART_19"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_123Graph_BCHART_2"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_123Graph_BCHART_25"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_123Graph_BCHART_26"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_123Graph_BCHART_3"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_123Graph_BCHART_4" hidden="1">#REF!</definedName>
    <definedName name="_18__123Graph_BCHART_4" hidden="1">#REF!</definedName>
    <definedName name="_181__123Graph_BCHART_7" hidden="1">#REF!</definedName>
    <definedName name="_184__123Graph_XCHART_1" hidden="1">#REF!</definedName>
    <definedName name="_19___123Graph_BCHART_5"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_123Graph_ACHART_2" hidden="1">#REF!</definedName>
    <definedName name="_2__123Graph_ACHART_1" hidden="1">#REF!</definedName>
    <definedName name="_2__123Graph_ACHART_2" hidden="1">#REF!</definedName>
    <definedName name="_20___123Graph_BCHART_6" hidden="1">#REF!</definedName>
    <definedName name="_20__123Graph_BCHART_6" hidden="1">#REF!</definedName>
    <definedName name="_200501">#REF!</definedName>
    <definedName name="_203__123Graph_BCHART_9" hidden="1">#REF!</definedName>
    <definedName name="_204__123Graph_CCHART_12" hidden="1">#REF!</definedName>
    <definedName name="_21___123Graph_BCHART_7"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_123Graph_BCHART_8"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_123Graph_BCHART_9"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_123Graph_CCHART_12" hidden="1">#REF!</definedName>
    <definedName name="_24__123Graph_CCHART_12" hidden="1">#REF!</definedName>
    <definedName name="_249__123Graph_CCHART_6" hidden="1">#REF!</definedName>
    <definedName name="_25___123Graph_CCHART_2"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_123Graph_CCHART_26" hidden="1">#REF!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_123Graph_CCHART_4" hidden="1">#REF!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_123Graph_CCHART_5" hidden="1">#REF!</definedName>
    <definedName name="_28__123Graph_ACHART_9" hidden="1">#REF!</definedName>
    <definedName name="_28__123Graph_CCHART_5" hidden="1">#REF!</definedName>
    <definedName name="_284__123Graph_XCHART_1" hidden="1">#REF!</definedName>
    <definedName name="_29___123Graph_CCHART_6"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_123Graph_ACHART_25" hidden="1">#REF!</definedName>
    <definedName name="_3__123Graph_ACHART_1" hidden="1">#REF!</definedName>
    <definedName name="_3__123Graph_ACHART_25" hidden="1">#REF!</definedName>
    <definedName name="_30___123Graph_CCHART_7" hidden="1">#REF!</definedName>
    <definedName name="_30__123Graph_CCHART_7" hidden="1">#REF!</definedName>
    <definedName name="_30_Sep_08">#REF!</definedName>
    <definedName name="_31___123Graph_DCHART_25" hidden="1">#REF!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_123Graph_DCHART_7" hidden="1">#REF!</definedName>
    <definedName name="_32__123Graph_BCHART_13" hidden="1">#REF!</definedName>
    <definedName name="_32__123Graph_DCHART_7" hidden="1">#REF!</definedName>
    <definedName name="_3200">#REF!</definedName>
    <definedName name="_3201">#REF!</definedName>
    <definedName name="_3230">#REF!</definedName>
    <definedName name="_3231">#REF!</definedName>
    <definedName name="_3270">#REF!</definedName>
    <definedName name="_3271">#REF!</definedName>
    <definedName name="_33___123Graph_ECHART_26" hidden="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_123Graph_XCHART_1" hidden="1">#REF!</definedName>
    <definedName name="_34__123Graph_ACHART_3" hidden="1">#REF!</definedName>
    <definedName name="_34__123Graph_XCHART_1" hidden="1">#REF!</definedName>
    <definedName name="_35___123Graph_XCHART_8"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_123Graph_ACHART_3"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_123Graph_ACHART_4"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_123Graph_ACHART_5"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_123Graph_ACHART_6"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_123Graph_ACHART_7"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_123Graph_ACHART_8"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66444">#REF!</definedName>
    <definedName name="_ADDIN_LOAD__L_">#REF!</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g">#REF!</definedName>
    <definedName name="_INS95">#REF!</definedName>
    <definedName name="_INT22">#REF!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#REF!</definedName>
    <definedName name="_May08">#REF!</definedName>
    <definedName name="_MAY09">#REF!</definedName>
    <definedName name="_NPV1">#REF!</definedName>
    <definedName name="_NPV2">#REF!</definedName>
    <definedName name="_Order1" hidden="1">255</definedName>
    <definedName name="_Order2" hidden="1">255</definedName>
    <definedName name="_PA21">#REF!</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6">#REF!</definedName>
    <definedName name="_UAG99">#REF!</definedName>
    <definedName name="_User">#REF!</definedName>
    <definedName name="_WP234">#REF!</definedName>
    <definedName name="a">#REF!</definedName>
    <definedName name="A_Eff_SO_Corrected">OFFSET(#REF!,0,0,,COUNTA(#REF!)-1)</definedName>
    <definedName name="A_Eff_SO_Target">OFFSET(#REF!,0,0,,COUNTA(#REF!)-1)</definedName>
    <definedName name="A_GI_Corrected">OFFSET(#REF!,0,0,,COUNTA(#REF!)-1)</definedName>
    <definedName name="A_GI_Lower_Target">OFFSET(#REF!,0,0,,COUNTA(#REF!)-1)</definedName>
    <definedName name="A_GI_Upper_Target">OFFSET(#REF!,0,0,,COUNTA(#REF!)-1)</definedName>
    <definedName name="A_Resid_Input">#REF!</definedName>
    <definedName name="A_Resid_Mrgins">#REF!</definedName>
    <definedName name="A_Starts_Cold">OFFSET(#REF!,0,0,,COUNTA(#REF!)-1)</definedName>
    <definedName name="A_Starts_Hot">OFFSET(#REF!,0,0,,COUNTA(#REF!)-1)</definedName>
    <definedName name="A_Starts_Warm">OFFSET(#REF!,0,0,,COUNTA(#REF!)-1)</definedName>
    <definedName name="A10acvalue">#REF!</definedName>
    <definedName name="A10offset">10</definedName>
    <definedName name="A10remlife">#REF!</definedName>
    <definedName name="A10resid">#REF!</definedName>
    <definedName name="A10stdlife">#REF!</definedName>
    <definedName name="A10taxremlife">#REF!</definedName>
    <definedName name="A10taxstdlife">#REF!</definedName>
    <definedName name="A10taxvalue">#REF!</definedName>
    <definedName name="A10value">#REF!</definedName>
    <definedName name="A11acvalue">#REF!</definedName>
    <definedName name="A11offset">11</definedName>
    <definedName name="A11remlife">#REF!</definedName>
    <definedName name="A11resid">#REF!</definedName>
    <definedName name="A11stdlife">#REF!</definedName>
    <definedName name="A11taxremlife">#REF!</definedName>
    <definedName name="A11taxstdlife">#REF!</definedName>
    <definedName name="A11taxvalue">#REF!</definedName>
    <definedName name="A11value">#REF!</definedName>
    <definedName name="A12acvalue">#REF!</definedName>
    <definedName name="A12offset">12</definedName>
    <definedName name="A12remlife">#REF!</definedName>
    <definedName name="A12resid">#REF!</definedName>
    <definedName name="A12stdlife">#REF!</definedName>
    <definedName name="A12taxremlife">#REF!</definedName>
    <definedName name="A12taxstdlife">#REF!</definedName>
    <definedName name="A12taxvalue">#REF!</definedName>
    <definedName name="A12value">#REF!</definedName>
    <definedName name="A13acvalue">#REF!</definedName>
    <definedName name="A13offset">13</definedName>
    <definedName name="A13remlife">#REF!</definedName>
    <definedName name="A13resid">#REF!</definedName>
    <definedName name="A13stdlife">#REF!</definedName>
    <definedName name="A13taxremlife">#REF!</definedName>
    <definedName name="A13taxstdlife">#REF!</definedName>
    <definedName name="A13taxvalue">#REF!</definedName>
    <definedName name="A13value">#REF!</definedName>
    <definedName name="A14acvalue">#REF!</definedName>
    <definedName name="A14offset">14</definedName>
    <definedName name="A14remlife">#REF!</definedName>
    <definedName name="A14resid">#REF!</definedName>
    <definedName name="A14stdlife">#REF!</definedName>
    <definedName name="A14taxremlife">#REF!</definedName>
    <definedName name="A14taxstdlife">#REF!</definedName>
    <definedName name="A14taxvalue">#REF!</definedName>
    <definedName name="A14value">#REF!</definedName>
    <definedName name="A15acvalue">#REF!</definedName>
    <definedName name="A15offset">15</definedName>
    <definedName name="A15rem">#REF!</definedName>
    <definedName name="A15remlife">#REF!</definedName>
    <definedName name="A15resid">#REF!</definedName>
    <definedName name="A15stdlife">#REF!</definedName>
    <definedName name="A15taxremlife">#REF!</definedName>
    <definedName name="A15taxstdlife">#REF!</definedName>
    <definedName name="A15taxvalue">#REF!</definedName>
    <definedName name="A15value">#REF!</definedName>
    <definedName name="A16acvalue">#REF!</definedName>
    <definedName name="A16offset">16</definedName>
    <definedName name="A16remlife">#REF!</definedName>
    <definedName name="A16resid">#REF!</definedName>
    <definedName name="A16stdlife">#REF!</definedName>
    <definedName name="A16taxremlife">#REF!</definedName>
    <definedName name="A16taxstdlife">#REF!</definedName>
    <definedName name="A16taxvalue">#REF!</definedName>
    <definedName name="A16value">#REF!</definedName>
    <definedName name="A17acvalue">#REF!</definedName>
    <definedName name="A17offset">17</definedName>
    <definedName name="A17remlife">#REF!</definedName>
    <definedName name="A17resid">#REF!</definedName>
    <definedName name="A17stdlife">#REF!</definedName>
    <definedName name="A17taxremlife">#REF!</definedName>
    <definedName name="A17taxstdlife">#REF!</definedName>
    <definedName name="A17taxvalue">#REF!</definedName>
    <definedName name="A17value">#REF!</definedName>
    <definedName name="A18acvalue">#REF!</definedName>
    <definedName name="A18offset">18</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acvalue">#REF!</definedName>
    <definedName name="A19offset">19</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acvalue">#REF!</definedName>
    <definedName name="A1offset">1</definedName>
    <definedName name="A1remlife">#REF!</definedName>
    <definedName name="A1resid">#REF!</definedName>
    <definedName name="a1std">#REF!</definedName>
    <definedName name="A1stdlife">#REF!</definedName>
    <definedName name="A1taxremlife">#REF!</definedName>
    <definedName name="A1taxstdlife">#REF!</definedName>
    <definedName name="A1taxvalue">#REF!</definedName>
    <definedName name="a1valu">#REF!</definedName>
    <definedName name="A1value">#REF!</definedName>
    <definedName name="A20acvalue">#REF!</definedName>
    <definedName name="A20offset">20</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acvalue">#REF!</definedName>
    <definedName name="A21offset">21</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acvalue">#REF!</definedName>
    <definedName name="A22offset">22</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acvalue">#REF!</definedName>
    <definedName name="A23offset">23</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acvalue">#REF!</definedName>
    <definedName name="A24offset">24</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acvalue">#REF!</definedName>
    <definedName name="A25offset">25</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acvalue">#REF!</definedName>
    <definedName name="A26offset">26</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acvalue">#REF!</definedName>
    <definedName name="A27offset">27</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acvalue">#REF!</definedName>
    <definedName name="A28offset">28</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acvalue">#REF!</definedName>
    <definedName name="A29offset">29</definedName>
    <definedName name="A29remlife">#REF!</definedName>
    <definedName name="A29stdlife">#REF!</definedName>
    <definedName name="A29taxremlife">#REF!</definedName>
    <definedName name="A29taxstdlife">#REF!</definedName>
    <definedName name="A29taxvalue">#REF!</definedName>
    <definedName name="A29taxxstdlife">#REF!</definedName>
    <definedName name="A29value">#REF!</definedName>
    <definedName name="A2acvalue">#REF!</definedName>
    <definedName name="A2offset">2</definedName>
    <definedName name="A2remlife">#REF!</definedName>
    <definedName name="A2resid">#REF!</definedName>
    <definedName name="A2stdlife">#REF!</definedName>
    <definedName name="A2taxremlife">#REF!</definedName>
    <definedName name="A2taxstdlife">#REF!</definedName>
    <definedName name="A2taxvalue">#REF!</definedName>
    <definedName name="A2value">#REF!</definedName>
    <definedName name="A30acvalue">#REF!</definedName>
    <definedName name="A30offset">30</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1acvalue">#REF!</definedName>
    <definedName name="A31offset">31</definedName>
    <definedName name="A31remlife">#REF!</definedName>
    <definedName name="A31stdlife">#REF!</definedName>
    <definedName name="A31taxremlife">#REF!</definedName>
    <definedName name="A31taxstdlife">#REF!</definedName>
    <definedName name="A31taxvalue">#REF!</definedName>
    <definedName name="A31value">#REF!</definedName>
    <definedName name="A32acvalue">#REF!</definedName>
    <definedName name="A32offset">32</definedName>
    <definedName name="A32remlife">#REF!</definedName>
    <definedName name="A32stdlife">#REF!</definedName>
    <definedName name="A32taxremlife">#REF!</definedName>
    <definedName name="A32taxstdlife">#REF!</definedName>
    <definedName name="A32taxvalue">#REF!</definedName>
    <definedName name="A32value">#REF!</definedName>
    <definedName name="A33acvalue">#REF!</definedName>
    <definedName name="A33offset">33</definedName>
    <definedName name="A33remlife">#REF!</definedName>
    <definedName name="A33stdlife">#REF!</definedName>
    <definedName name="A33taxremlife">#REF!</definedName>
    <definedName name="A33taxstdlife">#REF!</definedName>
    <definedName name="A33taxvalue">#REF!</definedName>
    <definedName name="A33value">#REF!</definedName>
    <definedName name="A34acvalue">#REF!</definedName>
    <definedName name="A34offset">34</definedName>
    <definedName name="A34remlife">#REF!</definedName>
    <definedName name="A34stdlife">#REF!</definedName>
    <definedName name="A34taxremlife">#REF!</definedName>
    <definedName name="A34taxstdlife">#REF!</definedName>
    <definedName name="A34taxvalue">#REF!</definedName>
    <definedName name="A34value">#REF!</definedName>
    <definedName name="A35acvalue">#REF!</definedName>
    <definedName name="A35offset">35</definedName>
    <definedName name="A35remlife">#REF!</definedName>
    <definedName name="A35stdlife">#REF!</definedName>
    <definedName name="A35taxremlife">#REF!</definedName>
    <definedName name="A35taxstdlife">#REF!</definedName>
    <definedName name="A35taxvalue">#REF!</definedName>
    <definedName name="A35value">#REF!</definedName>
    <definedName name="A36acvalue">#REF!</definedName>
    <definedName name="A36offset">36</definedName>
    <definedName name="A36remlife">#REF!</definedName>
    <definedName name="A36stdlife">#REF!</definedName>
    <definedName name="A36taxremlife">#REF!</definedName>
    <definedName name="A36taxstdlife">#REF!</definedName>
    <definedName name="A36taxvalue">#REF!</definedName>
    <definedName name="A36value">#REF!</definedName>
    <definedName name="A37acvalue">#REF!</definedName>
    <definedName name="A37offset">37</definedName>
    <definedName name="A37remlife">#REF!</definedName>
    <definedName name="A37stdlife">#REF!</definedName>
    <definedName name="A37taxremlife">#REF!</definedName>
    <definedName name="A37taxstdlife">#REF!</definedName>
    <definedName name="A37taxvalue">#REF!</definedName>
    <definedName name="A37value">#REF!</definedName>
    <definedName name="A38acvalue">#REF!</definedName>
    <definedName name="A38offset">38</definedName>
    <definedName name="A38remlife">#REF!</definedName>
    <definedName name="A38stdlife">#REF!</definedName>
    <definedName name="A38taxremlife">#REF!</definedName>
    <definedName name="A38taxstdlife">#REF!</definedName>
    <definedName name="A38taxvalue">#REF!</definedName>
    <definedName name="A38value">#REF!</definedName>
    <definedName name="A39acvalue">#REF!</definedName>
    <definedName name="A39offset">39</definedName>
    <definedName name="A39remlife">#REF!</definedName>
    <definedName name="A39stdlife">#REF!</definedName>
    <definedName name="A39taxremlife">#REF!</definedName>
    <definedName name="A39taxstdlife">#REF!</definedName>
    <definedName name="A39taxvalue">#REF!</definedName>
    <definedName name="A39value">#REF!</definedName>
    <definedName name="A3acvalue">#REF!</definedName>
    <definedName name="A3offset">3</definedName>
    <definedName name="A3remlife">#REF!</definedName>
    <definedName name="A3resid">#REF!</definedName>
    <definedName name="A3stdlife">#REF!</definedName>
    <definedName name="A3taxremlife">#REF!</definedName>
    <definedName name="A3taxstdlife">#REF!</definedName>
    <definedName name="A3taxvalue">#REF!</definedName>
    <definedName name="A3value">#REF!</definedName>
    <definedName name="A40acvalue">#REF!</definedName>
    <definedName name="A40offset">40</definedName>
    <definedName name="A40remlife">#REF!</definedName>
    <definedName name="A40stdlife">#REF!</definedName>
    <definedName name="A40taxremlife">#REF!</definedName>
    <definedName name="A40taxstdlife">#REF!</definedName>
    <definedName name="A40taxvalue">#REF!</definedName>
    <definedName name="A40value">#REF!</definedName>
    <definedName name="A41acvalue">#REF!</definedName>
    <definedName name="A41offset">41</definedName>
    <definedName name="A41remlife">#REF!</definedName>
    <definedName name="A41stdlife">#REF!</definedName>
    <definedName name="A41taxremlife">#REF!</definedName>
    <definedName name="A41taxstdlife">#REF!</definedName>
    <definedName name="A41taxvalue">#REF!</definedName>
    <definedName name="A41value">#REF!</definedName>
    <definedName name="A42acvalue">#REF!</definedName>
    <definedName name="A42offset">42</definedName>
    <definedName name="A42remlife">#REF!</definedName>
    <definedName name="A42stdlife">#REF!</definedName>
    <definedName name="A42taxremlife">#REF!</definedName>
    <definedName name="A42taxstdlife">#REF!</definedName>
    <definedName name="A42taxvalue">#REF!</definedName>
    <definedName name="A42value">#REF!</definedName>
    <definedName name="A43acvalue">#REF!</definedName>
    <definedName name="A43offset">43</definedName>
    <definedName name="A43remlife">#REF!</definedName>
    <definedName name="A43stdlife">#REF!</definedName>
    <definedName name="A43taxremlife">#REF!</definedName>
    <definedName name="A43taxstdlife">#REF!</definedName>
    <definedName name="A43taxvalue">#REF!</definedName>
    <definedName name="A43value">#REF!</definedName>
    <definedName name="A44acvalue">#REF!</definedName>
    <definedName name="A44offset">44</definedName>
    <definedName name="A44remlife">#REF!</definedName>
    <definedName name="A44stdlife">#REF!</definedName>
    <definedName name="A44taxremlife">#REF!</definedName>
    <definedName name="A44taxstdlife">#REF!</definedName>
    <definedName name="A44taxvalue">#REF!</definedName>
    <definedName name="A44value">#REF!</definedName>
    <definedName name="A45acvalue">#REF!</definedName>
    <definedName name="A45offset">45</definedName>
    <definedName name="A45remlife">#REF!</definedName>
    <definedName name="A45stdlife">#REF!</definedName>
    <definedName name="A45taxremlife">#REF!</definedName>
    <definedName name="A45taxstdlife">#REF!</definedName>
    <definedName name="A45taxvalue">#REF!</definedName>
    <definedName name="A45value">#REF!</definedName>
    <definedName name="A46acvalue">#REF!</definedName>
    <definedName name="A46offset">46</definedName>
    <definedName name="A46remlife">#REF!</definedName>
    <definedName name="A46stdlife">#REF!</definedName>
    <definedName name="A46taxremlife">#REF!</definedName>
    <definedName name="A46taxstdlife">#REF!</definedName>
    <definedName name="A46taxvalue">#REF!</definedName>
    <definedName name="A46value">#REF!</definedName>
    <definedName name="A47acvalue">#REF!</definedName>
    <definedName name="A47offset">47</definedName>
    <definedName name="A47remlife">#REF!</definedName>
    <definedName name="A47stdlife">#REF!</definedName>
    <definedName name="A47taxremlife">#REF!</definedName>
    <definedName name="A47taxstdlife">#REF!</definedName>
    <definedName name="A47taxvalue">#REF!</definedName>
    <definedName name="A47value">#REF!</definedName>
    <definedName name="A48acvalue">#REF!</definedName>
    <definedName name="A48offset">48</definedName>
    <definedName name="A48remlife">#REF!</definedName>
    <definedName name="A48stdlife">#REF!</definedName>
    <definedName name="A48taxremlife">#REF!</definedName>
    <definedName name="A48taxstdlife">#REF!</definedName>
    <definedName name="A48taxvalue">#REF!</definedName>
    <definedName name="A48value">#REF!</definedName>
    <definedName name="A49acvalue">#REF!</definedName>
    <definedName name="A49offset">49</definedName>
    <definedName name="A49remlife">#REF!</definedName>
    <definedName name="A49stdlife">#REF!</definedName>
    <definedName name="A49taxremlife">#REF!</definedName>
    <definedName name="A49taxstdlife">#REF!</definedName>
    <definedName name="A49taxvalue">#REF!</definedName>
    <definedName name="A49value">#REF!</definedName>
    <definedName name="A4acvalue">#REF!</definedName>
    <definedName name="A4offset">4</definedName>
    <definedName name="A4remlife">#REF!</definedName>
    <definedName name="A4resid">#REF!</definedName>
    <definedName name="A4stdlife">#REF!</definedName>
    <definedName name="A4taxremlife">#REF!</definedName>
    <definedName name="A4taxstdlife">#REF!</definedName>
    <definedName name="A4taxvalue">#REF!</definedName>
    <definedName name="A4value">#REF!</definedName>
    <definedName name="A50acvalue">#REF!</definedName>
    <definedName name="A50offset">50</definedName>
    <definedName name="A50remlife">#REF!</definedName>
    <definedName name="A50stdlife">#REF!</definedName>
    <definedName name="A50taxremlife">#REF!</definedName>
    <definedName name="A50taxstdlife">#REF!</definedName>
    <definedName name="A50taxvalue">#REF!</definedName>
    <definedName name="A50value">#REF!</definedName>
    <definedName name="A5acvalue">#REF!</definedName>
    <definedName name="A5offset">5</definedName>
    <definedName name="A5remlife">#REF!</definedName>
    <definedName name="A5resid">#REF!</definedName>
    <definedName name="A5stdlife">#REF!</definedName>
    <definedName name="A5taxremlife">#REF!</definedName>
    <definedName name="A5taxstdlife">#REF!</definedName>
    <definedName name="A5taxvalue">#REF!</definedName>
    <definedName name="A5value">#REF!</definedName>
    <definedName name="A6acvalue">#REF!</definedName>
    <definedName name="A6offset">6</definedName>
    <definedName name="A6remlife">#REF!</definedName>
    <definedName name="A6resid">#REF!</definedName>
    <definedName name="A6stdlife">#REF!</definedName>
    <definedName name="A6taxremlife">#REF!</definedName>
    <definedName name="A6taxstdlife">#REF!</definedName>
    <definedName name="A6taxvalue">#REF!</definedName>
    <definedName name="A6value">#REF!</definedName>
    <definedName name="A7acvalue">#REF!</definedName>
    <definedName name="A7offset">7</definedName>
    <definedName name="A7remlife">#REF!</definedName>
    <definedName name="A7resid">#REF!</definedName>
    <definedName name="A7stdlife">#REF!</definedName>
    <definedName name="A7taxremlife">#REF!</definedName>
    <definedName name="A7taxstdlife">#REF!</definedName>
    <definedName name="A7taxvalue">#REF!</definedName>
    <definedName name="A7value">#REF!</definedName>
    <definedName name="A8acvalue">#REF!</definedName>
    <definedName name="A8offset">8</definedName>
    <definedName name="A8remlife">#REF!</definedName>
    <definedName name="A8resid">#REF!</definedName>
    <definedName name="A8stdlife">#REF!</definedName>
    <definedName name="A8taxremlife">#REF!</definedName>
    <definedName name="A8taxstdlife">#REF!</definedName>
    <definedName name="A8taxvalue">#REF!</definedName>
    <definedName name="A8value">#REF!</definedName>
    <definedName name="A9acvalue">#REF!</definedName>
    <definedName name="A9offset">9</definedName>
    <definedName name="A9remlife">#REF!</definedName>
    <definedName name="A9resid">#REF!</definedName>
    <definedName name="A9stdlife">#REF!</definedName>
    <definedName name="A9taxremlife">#REF!</definedName>
    <definedName name="A9taxstdlife">#REF!</definedName>
    <definedName name="A9taxvalue">#REF!</definedName>
    <definedName name="A9value">#REF!</definedName>
    <definedName name="aa">#REF!</definedName>
    <definedName name="AA_Types">#REF!</definedName>
    <definedName name="AA2_SmoothingDifference">#REF!</definedName>
    <definedName name="AA3_SmoothingDifference">#REF!</definedName>
    <definedName name="AA4_SmoothingDifference">#REF!</definedName>
    <definedName name="aaa">#REF!</definedName>
    <definedName name="AAA_DOCTOPS">"AAA_SET"</definedName>
    <definedName name="AAA_duser">"OFF"</definedName>
    <definedName name="aaaaaaa" hidden="1">{#N/A,#N/A,FALSE,"CapitalReport"}</definedName>
    <definedName name="AAabove_tbl">#REF!</definedName>
    <definedName name="AAB_Addin5">"AAB_Description for addin 5,Description for addin 5,Description for addin 5,Description for addin 5,Description for addin 5,Description for addin 5"</definedName>
    <definedName name="aarAdBankID">#REF!</definedName>
    <definedName name="aarAdBankUsage">#REF!</definedName>
    <definedName name="AB">INDEX(INDIRECT(CountryShortCode&amp;"Codes"),MATCH(Item,INDIRECT(CountryShortCode&amp;"Desc"),0))</definedName>
    <definedName name="abba" hidden="1">{"Ownership",#N/A,FALSE,"Ownership";"Contents",#N/A,FALSE,"Contents"}</definedName>
    <definedName name="abc">#REF!</definedName>
    <definedName name="ABN">Cover!$C$17</definedName>
    <definedName name="ABS">OFFSET(#REF!,1,0,1,1):INDEX(#REF!,COUNTIF(#REF!,"?*"))</definedName>
    <definedName name="ABSColHeaderRows">#REF!</definedName>
    <definedName name="ABSRangeToClear">#REF!</definedName>
    <definedName name="ABSRangeToCopy">#REF!</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Gen1">#REF!</definedName>
    <definedName name="accGen2">#REF!</definedName>
    <definedName name="Account_Manager">#REF!</definedName>
    <definedName name="ACCOUNTEDPERIODTYPE1">#REF!</definedName>
    <definedName name="ACCOUNTING">#REF!</definedName>
    <definedName name="accrued_interest">#REF!</definedName>
    <definedName name="Acct_Names">#REF!</definedName>
    <definedName name="AcctCodes">#REF!</definedName>
    <definedName name="Acquisition_date">#REF!</definedName>
    <definedName name="Acquisition_NCA">#REF!</definedName>
    <definedName name="Act_LPGD">#REF!</definedName>
    <definedName name="ACTDEC09">#REF!</definedName>
    <definedName name="ActFinClose">#REF!</definedName>
    <definedName name="activityview">#REF!</definedName>
    <definedName name="ActOTDAMDStartDate">#REF!</definedName>
    <definedName name="ACTPRICE">#REF!</definedName>
    <definedName name="ActTaxDepn">#REF!</definedName>
    <definedName name="Actual">#REF!</definedName>
    <definedName name="Actual___by_month">#REF!</definedName>
    <definedName name="Actual___Year_to_date">#REF!</definedName>
    <definedName name="Actual_CBIT98">#REF!</definedName>
    <definedName name="ACTUAL_PRICE">#REF!</definedName>
    <definedName name="ACTUAL_REVENUE">#REF!</definedName>
    <definedName name="Actual_Tail">#REF!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ctuals_End">#REF!</definedName>
    <definedName name="Actuals_Start">#REF!</definedName>
    <definedName name="Additional_MDQ">#REF!</definedName>
    <definedName name="AdditionalOM">#REF!</definedName>
    <definedName name="AdditionalOMDate">#REF!</definedName>
    <definedName name="ADDRESS">#REF!</definedName>
    <definedName name="addressrequirements">#REF!</definedName>
    <definedName name="AddressUsage">#REF!</definedName>
    <definedName name="Adelaide_Postcodes_Table">#REF!</definedName>
    <definedName name="AdelFixedAA_tbl">#REF!</definedName>
    <definedName name="AdelVarAA_tbl">#REF!</definedName>
    <definedName name="Adjustment">#REF!</definedName>
    <definedName name="adsc">#REF!</definedName>
    <definedName name="adsfds">#REF!</definedName>
    <definedName name="ADSWAPCount">#REF!</definedName>
    <definedName name="AEP">#REF!</definedName>
    <definedName name="afdvwrt">#REF!</definedName>
    <definedName name="Afghanistan">#REF!</definedName>
    <definedName name="AgeGroup">#REF!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Åland_Islands">#REF!</definedName>
    <definedName name="Albania">#REF!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geria">#REF!</definedName>
    <definedName name="Alloc">#REF!</definedName>
    <definedName name="alPassword">#REF!</definedName>
    <definedName name="Alt">#REF!</definedName>
    <definedName name="AltFisc">#REF!</definedName>
    <definedName name="AltFiscalSch">#REF!</definedName>
    <definedName name="am">#REF!</definedName>
    <definedName name="amadeuscons">#REF!</definedName>
    <definedName name="amadeusdetailed">#REF!</definedName>
    <definedName name="AMADEUSSUMMARY">#REF!</definedName>
    <definedName name="Amcor">#REF!</definedName>
    <definedName name="AMDQ">#REF!</definedName>
    <definedName name="AME_Table_Data">#REF!,#REF!,#REF!,#REF!,#REF!,#REF!,#REF!</definedName>
    <definedName name="American_Samoa">#REF!</definedName>
    <definedName name="Amort_Paste">#REF!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alytical_period">#REF!</definedName>
    <definedName name="anchor">#REF!</definedName>
    <definedName name="Andorra">#REF!</definedName>
    <definedName name="Angola">#REF!</definedName>
    <definedName name="Anguilla">#REF!</definedName>
    <definedName name="Ann">#REF!</definedName>
    <definedName name="AnnOverheadCosts">#REF!</definedName>
    <definedName name="Annual_Load">#REF!</definedName>
    <definedName name="ANP2_Holding">#REF!</definedName>
    <definedName name="ANP3_Holding">#REF!</definedName>
    <definedName name="anscount">1</definedName>
    <definedName name="Antigua_and_Barbuda">#REF!</definedName>
    <definedName name="ANZISDevFee">#REF!</definedName>
    <definedName name="AP">OFFSET(CalculatedDatesHeading,2,0,_pdNoOfPayments+1,1)</definedName>
    <definedName name="APA_op_savings">#REF!</definedName>
    <definedName name="APA_Performance_Factor">#REF!</definedName>
    <definedName name="APAGN_APA_stake">#REF!</definedName>
    <definedName name="APAGN_consideration">#REF!</definedName>
    <definedName name="APAGN_EBITDA_TV">#REF!</definedName>
    <definedName name="APAGN_equity_contribution">#REF!</definedName>
    <definedName name="APAGN_EV">#REF!</definedName>
    <definedName name="APAGN_FCFF_EV">#REF!</definedName>
    <definedName name="APAGN_Investor1_stake">#REF!</definedName>
    <definedName name="APAGN_Investor2_stake">#REF!</definedName>
    <definedName name="APAGN_IRR">#REF!</definedName>
    <definedName name="APAGN_ND">#REF!</definedName>
    <definedName name="APAGN_NR_PV">#REF!</definedName>
    <definedName name="APAGN_PV">#REF!</definedName>
    <definedName name="APAGN_RAB_TV">#REF!</definedName>
    <definedName name="APAGN_TC">#REF!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OakCY">OFFSET(#REF!,,#REF!-24,,24)</definedName>
    <definedName name="APOakMAT">OFFSET(#REF!,,#REF!-24,,24)</definedName>
    <definedName name="APOakPY">OFFSET(#REF!,,#REF!-24,,12)</definedName>
    <definedName name="appendix4" hidden="1">{#N/A,#N/A,TRUE,"Cover sheet";#N/A,#N/A,TRUE,"Summary";#N/A,#N/A,TRUE,"Key Assumptions";#N/A,#N/A,TRUE,"Profit &amp; Loss";#N/A,#N/A,TRUE,"Balance Sheet";#N/A,#N/A,TRUE,"Cashflow";#N/A,#N/A,TRUE,"IRR";#N/A,#N/A,TRUE,"Ratios";#N/A,#N/A,TRUE,"Debt analysis"}</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rLedAccID">#REF!</definedName>
    <definedName name="aprLedAccName">#REF!</definedName>
    <definedName name="APTIT_Profit">#REF!</definedName>
    <definedName name="APTooCY">OFFSET(#REF!,,#REF!-24,,24)</definedName>
    <definedName name="APTooMAT">OFFSET(#REF!,,#REF!-24,,24)</definedName>
    <definedName name="APTooPY">OFFSET(#REF!,,#REF!-24,,12)</definedName>
    <definedName name="APV_LAST_PRICE">OFFSET(#REF!,#REF! + 1,,1)</definedName>
    <definedName name="APV_MEAN">#REF!</definedName>
    <definedName name="APV_PERCENTILE">#REF!</definedName>
    <definedName name="APV_RNG_PRICE">OFFSET(#REF!, 1, ,#REF!)</definedName>
    <definedName name="APV_RNG_RETURN">OFFSET(#REF!, 2, ,#REF!)</definedName>
    <definedName name="APV_STDEV">#REF!</definedName>
    <definedName name="APV_TARGET">#REF!</definedName>
    <definedName name="APXAXIS">OFFSET(#REF!,,#REF!-24,,24)</definedName>
    <definedName name="arb">#REF!</definedName>
    <definedName name="Argentina">#REF!</definedName>
    <definedName name="Armenia">#REF!</definedName>
    <definedName name="Aruba">#REF!</definedName>
    <definedName name="AS2DocOpenMode" hidden="1">"AS2DocumentEdit"</definedName>
    <definedName name="AS51DivYld">#REF!</definedName>
    <definedName name="ASD">#REF!</definedName>
    <definedName name="asdads">#REF!</definedName>
    <definedName name="asdc">#REF!</definedName>
    <definedName name="asdcasd">#REF!</definedName>
    <definedName name="asdfdsf">#REF!</definedName>
    <definedName name="asdfdsfre">#REF!</definedName>
    <definedName name="Asset_class">#REF!</definedName>
    <definedName name="Asset_Code_WA">#REF!</definedName>
    <definedName name="Asset_Life">#REF!</definedName>
    <definedName name="Asset1">#REF!</definedName>
    <definedName name="Asset10">#REF!</definedName>
    <definedName name="Asset11">#REF!</definedName>
    <definedName name="asset11a">#REF!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3">#REF!</definedName>
    <definedName name="Asset30">#REF!</definedName>
    <definedName name="Asset31">#REF!</definedName>
    <definedName name="Asset32">#REF!</definedName>
    <definedName name="Asset33">#REF!</definedName>
    <definedName name="Asset34">#REF!</definedName>
    <definedName name="Asset35">#REF!</definedName>
    <definedName name="Asset36">#REF!</definedName>
    <definedName name="Asset37">#REF!</definedName>
    <definedName name="Asset38">#REF!</definedName>
    <definedName name="Asset39">#REF!</definedName>
    <definedName name="Asset4">#REF!</definedName>
    <definedName name="Asset40">#REF!</definedName>
    <definedName name="Asset41">#REF!</definedName>
    <definedName name="Asset42">#REF!</definedName>
    <definedName name="Asset43">#REF!</definedName>
    <definedName name="Asset44">#REF!</definedName>
    <definedName name="Asset45">#REF!</definedName>
    <definedName name="Asset46">#REF!</definedName>
    <definedName name="Asset47">#REF!</definedName>
    <definedName name="Asset48">#REF!</definedName>
    <definedName name="Asset49">#REF!</definedName>
    <definedName name="Asset5">#REF!</definedName>
    <definedName name="Asset50">#REF!</definedName>
    <definedName name="Asset6">#REF!</definedName>
    <definedName name="Asset7">#REF!</definedName>
    <definedName name="Asset8">#REF!</definedName>
    <definedName name="Asset9">#REF!</definedName>
    <definedName name="AssetClass1">#REF!</definedName>
    <definedName name="AssetClass10">#REF!</definedName>
    <definedName name="AssetClass11">#REF!</definedName>
    <definedName name="AssetClass12">#REF!</definedName>
    <definedName name="AssetClass13">#REF!</definedName>
    <definedName name="AssetClass2">#REF!</definedName>
    <definedName name="AssetClass3">#REF!</definedName>
    <definedName name="AssetClass4">#REF!</definedName>
    <definedName name="AssetClass5">#REF!</definedName>
    <definedName name="AssetClass6">#REF!</definedName>
    <definedName name="AssetClass7">#REF!</definedName>
    <definedName name="AssetClass8">#REF!</definedName>
    <definedName name="AssetClass9">#REF!</definedName>
    <definedName name="assset1">#REF!</definedName>
    <definedName name="assset10">#REF!</definedName>
    <definedName name="AssSumm">#REF!</definedName>
    <definedName name="Assumed_MDQ_MAP">#REF!</definedName>
    <definedName name="Assumed_MDQ_SE">#REF!</definedName>
    <definedName name="AUDINT">#REF!</definedName>
    <definedName name="AUDip">#REF!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#REF!</definedName>
    <definedName name="AustralianFarmCorporation">#REF!</definedName>
    <definedName name="AustralianMeatHoldings">#REF!</definedName>
    <definedName name="Austria">#REF!</definedName>
    <definedName name="AUTable">#REF!</definedName>
    <definedName name="Avail4SaleMTM_B002">#REF!</definedName>
    <definedName name="Avail4SaleMTM_B003">#REF!</definedName>
    <definedName name="Available_Countries">#REF!</definedName>
    <definedName name="AVGBBSWBud">#REF!</definedName>
    <definedName name="Azerbaijan">#REF!</definedName>
    <definedName name="B">#REF!</definedName>
    <definedName name="B_Eff_SO_Corrected">OFFSET(#REF!,0,0,,COUNTA(#REF!)-1)</definedName>
    <definedName name="B_Eff_SO_Target">OFFSET(#REF!,0,0,,COUNTA(#REF!)-1)</definedName>
    <definedName name="B_GI_Corrected">OFFSET(#REF!,0,0,,COUNTA(#REF!)-1)</definedName>
    <definedName name="B_GI_Lower_Target">OFFSET(#REF!,0,0,,COUNTA(#REF!)-1)</definedName>
    <definedName name="B_GI_Upper_Target">OFFSET(#REF!,0,0,,COUNTA(#REF!)-1)</definedName>
    <definedName name="B_Starts_Cold">OFFSET(#REF!,0,0,,COUNTA(#REF!)-1)</definedName>
    <definedName name="B_Starts_Hot">OFFSET(#REF!,0,0,,COUNTA(#REF!)-1)</definedName>
    <definedName name="B_Starts_Warm">OFFSET(#REF!,0,0,,COUNTA(#REF!)-1)</definedName>
    <definedName name="B002_BH_Equity">#REF!</definedName>
    <definedName name="B002_BH_Units">#REF!</definedName>
    <definedName name="B003_DebtMTM">#REF!</definedName>
    <definedName name="B003_FECMTM">#REF!</definedName>
    <definedName name="B003_FECReserves">#REF!</definedName>
    <definedName name="B003_IRSMTM">#REF!</definedName>
    <definedName name="B003_IRSReserves">#REF!</definedName>
    <definedName name="B160_FECMTM">#REF!</definedName>
    <definedName name="B160_FECReserves">#REF!</definedName>
    <definedName name="B160_IRSMTM">#REF!</definedName>
    <definedName name="B160_IRSReserves">#REF!</definedName>
    <definedName name="B164_FECReserves">#REF!</definedName>
    <definedName name="B164_IRSReserves">#REF!</definedName>
    <definedName name="Ba">#REF!</definedName>
    <definedName name="baAccName">#REF!</definedName>
    <definedName name="baAccType">#REF!</definedName>
    <definedName name="baBankFormat">#REF!</definedName>
    <definedName name="baBIC">#REF!</definedName>
    <definedName name="baCompID">#REF!</definedName>
    <definedName name="baCompName">#REF!</definedName>
    <definedName name="bafdsf">#REF!</definedName>
    <definedName name="Bahamas">#REF!</definedName>
    <definedName name="Bahrain">#REF!</definedName>
    <definedName name="baIBAN">#REF!</definedName>
    <definedName name="BalanceCheck">#REF!</definedName>
    <definedName name="balancesheet">#REF!</definedName>
    <definedName name="Balancing_Margin">#REF!</definedName>
    <definedName name="Baller_SGSA_CPI_Base">#REF!</definedName>
    <definedName name="Ballera_EGSA_Comp_Base_CPI">#REF!</definedName>
    <definedName name="Bangladesh">#REF!</definedName>
    <definedName name="Bank_Accounts">OFFSET(INDIRECT("'Bank Accounts'!R15C4",FALSE),0,0,(COUNTA(#REF!))-9,1)</definedName>
    <definedName name="bankAccountTypesDD">OFFSET(#REF!,0,0,(COUNTA(#REF!))-1,1)</definedName>
    <definedName name="bankAccountUsages">#REF!</definedName>
    <definedName name="bankCC">#REF!</definedName>
    <definedName name="bankCountry">#REF!</definedName>
    <definedName name="bankCurCode">#REF!</definedName>
    <definedName name="bankFinInst">#REF!</definedName>
    <definedName name="bankID">#REF!</definedName>
    <definedName name="bankName">#REF!</definedName>
    <definedName name="baNumber">#REF!</definedName>
    <definedName name="BAPAYR">#REF!</definedName>
    <definedName name="baPayType1">#REF!</definedName>
    <definedName name="baPayType2">#REF!</definedName>
    <definedName name="baPayType3">#REF!</definedName>
    <definedName name="baPayType4">#REF!</definedName>
    <definedName name="baPayType5">#REF!</definedName>
    <definedName name="baPayType6">#REF!</definedName>
    <definedName name="baPayType7">#REF!</definedName>
    <definedName name="baPayType8">#REF!</definedName>
    <definedName name="baPayType9">#REF!</definedName>
    <definedName name="Barbados">#REF!</definedName>
    <definedName name="baRoutNum">#REF!</definedName>
    <definedName name="Barr_Creek_Line_Losses">#REF!</definedName>
    <definedName name="Base_yr">#REF!</definedName>
    <definedName name="BaseDeal">1000000</definedName>
    <definedName name="BaseSwapRateInput">#REF!</definedName>
    <definedName name="bb">#REF!</definedName>
    <definedName name="BBSW6M">#REF!</definedName>
    <definedName name="BBSY">#REF!</definedName>
    <definedName name="BBSY1">#REF!</definedName>
    <definedName name="BBSY3M">#REF!</definedName>
    <definedName name="BBSY6M">#REF!</definedName>
    <definedName name="BC_Table">#REF!</definedName>
    <definedName name="BCCToowong">#REF!</definedName>
    <definedName name="BCost_B003">#REF!</definedName>
    <definedName name="BCost_B014">#REF!</definedName>
    <definedName name="BCost_B094">#REF!</definedName>
    <definedName name="BCost_Total">#REF!</definedName>
    <definedName name="BCR">#REF!</definedName>
    <definedName name="Bd">#REF!</definedName>
    <definedName name="Be">#REF!</definedName>
    <definedName name="BEL">#REF!</definedName>
    <definedName name="Belarus">#REF!</definedName>
    <definedName name="Belgium">#REF!</definedName>
    <definedName name="Belize">#REF!</definedName>
    <definedName name="BEN">OFFSET(#REF!,1,0,1,1):INDEX(#REF!,COUNTIF(#REF!,"?*"))</definedName>
    <definedName name="BENColHeaderRows">#REF!</definedName>
    <definedName name="BENElections">OFFSET(#REF!,1,0,1,1):INDEX(#REF!,COUNTIF(#REF!,"?*"))</definedName>
    <definedName name="BENElectionsColHeaderRows">#REF!</definedName>
    <definedName name="BENElectionsRangeToClear">#REF!</definedName>
    <definedName name="BENElectionsRangeToCopy">#REF!</definedName>
    <definedName name="Benin">#REF!</definedName>
    <definedName name="BENRangeToClear">#REF!</definedName>
    <definedName name="BENRangeToCopy">#REF!</definedName>
    <definedName name="BEP">#REF!</definedName>
    <definedName name="Bermuda">#REF!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utan">#REF!</definedName>
    <definedName name="Bill">#REF!</definedName>
    <definedName name="Bill_Start">#REF!</definedName>
    <definedName name="Billed_Margin">#REF!</definedName>
    <definedName name="Billion">#REF!</definedName>
    <definedName name="Billions">#REF!</definedName>
    <definedName name="Birla_13_CM_Date">#REF!</definedName>
    <definedName name="Birls_Contract_End">#REF!</definedName>
    <definedName name="BLUE">#REF!</definedName>
    <definedName name="Bolivia">#REF!</definedName>
    <definedName name="Bonaire__Sint_Eustatius__and_Saba">#REF!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nus">#REF!</definedName>
    <definedName name="BookCodes">OFFSET(#REF!,0,0,(COUNTA(#REF!))-3,1)</definedName>
    <definedName name="Bookedgas">#REF!</definedName>
    <definedName name="Bosnia_and_Herzegovina">#REF!</definedName>
    <definedName name="Botswana">#REF!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azil">#REF!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ritish_Indian_Ocean_Territory">#REF!</definedName>
    <definedName name="British_Virgin_Islands">#REF!</definedName>
    <definedName name="brsum">#REF!</definedName>
    <definedName name="Brunei">#REF!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End">#REF!</definedName>
    <definedName name="Budget_Start">#REF!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lgaria">#REF!</definedName>
    <definedName name="Bundaberg">#REF!</definedName>
    <definedName name="Bundaberg_Cost">#REF!</definedName>
    <definedName name="Bundled_Fixed_Allocation">#REF!</definedName>
    <definedName name="Bundled_Uplift">#REF!</definedName>
    <definedName name="Burkina_Faso">#REF!</definedName>
    <definedName name="Burundi">#REF!</definedName>
    <definedName name="business99">#REF!</definedName>
    <definedName name="BWIZS">#REF!</definedName>
    <definedName name="BWIZS2">#REF!</definedName>
    <definedName name="BWMLP">#REF!</definedName>
    <definedName name="BYI_LAST_PRICE">OFFSET(#REF!,#REF! + 1, ,1)</definedName>
    <definedName name="BYI_MEAN">#REF!</definedName>
    <definedName name="BYI_PERCENTILE">#REF!</definedName>
    <definedName name="BYI_RNG_PRICE">OFFSET(#REF!, 1, ,#REF!)</definedName>
    <definedName name="BYI_RNG_RETURN">OFFSET(#REF!, 2, ,#REF!)</definedName>
    <definedName name="BYI_STDEV">#REF!</definedName>
    <definedName name="BYI_TARGET">#REF!</definedName>
    <definedName name="C_">#REF!</definedName>
    <definedName name="C_unit">#REF!</definedName>
    <definedName name="Cabo_Verde">#REF!</definedName>
    <definedName name="CADEOMSPOT">#REF!</definedName>
    <definedName name="Cairns">#REF!</definedName>
    <definedName name="Cairns_Cost">#REF!</definedName>
    <definedName name="CalculatedDatesHeading">#REF!</definedName>
    <definedName name="Calculations">#REF!</definedName>
    <definedName name="Cambodia">#REF!</definedName>
    <definedName name="Cameroon">#REF!</definedName>
    <definedName name="CAMS_equity">#REF!</definedName>
    <definedName name="CAMS_equity1">#REF!</definedName>
    <definedName name="Canada">#REF!</definedName>
    <definedName name="CANPAY1">OFFSET(#REF!,1,0,1,1):INDEX(#REF!,COUNTIF(#REF!,"?*"))</definedName>
    <definedName name="CANPAY1ColHeaderRows">#REF!</definedName>
    <definedName name="CANPAY1RangeToClear">#REF!</definedName>
    <definedName name="CANPAY1RangeToCopy">#REF!</definedName>
    <definedName name="CANPAY2">OFFSET(#REF!,1,0,1,1):INDEX(#REF!,COUNTIF(#REF!,"?*"))</definedName>
    <definedName name="CANPAY2ColHeaderRows">#REF!</definedName>
    <definedName name="CANPAY2RangeToClear">#REF!</definedName>
    <definedName name="CANPAY2RangeToCopy">#REF!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Mask">#REF!</definedName>
    <definedName name="Capral">#REF!</definedName>
    <definedName name="CapTarBud04">#REF!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hflowdetailed">#REF!</definedName>
    <definedName name="cashflowsummary">#REF!</definedName>
    <definedName name="CastlemainePerkins">#REF!</definedName>
    <definedName name="Category">#REF!</definedName>
    <definedName name="Cayman_Islands">#REF!</definedName>
    <definedName name="CBIT99">#REF!</definedName>
    <definedName name="cBoard">1</definedName>
    <definedName name="ccCode">#REF!</definedName>
    <definedName name="ccID">#REF!</definedName>
    <definedName name="ccIncCode">#REF!</definedName>
    <definedName name="ccName">#REF!</definedName>
    <definedName name="ccOrgSub">#REF!</definedName>
    <definedName name="ccRef1">#REF!</definedName>
    <definedName name="ccRef2">#REF!</definedName>
    <definedName name="ccRef3">#REF!</definedName>
    <definedName name="ccRef4">#REF!</definedName>
    <definedName name="ccRef5">#REF!</definedName>
    <definedName name="CE_Table">#REF!</definedName>
    <definedName name="Central_African_Republic">#REF!</definedName>
    <definedName name="CFADS">#REF!</definedName>
    <definedName name="CGPCR">#REF!</definedName>
    <definedName name="CGPTR">#REF!</definedName>
    <definedName name="CGS">#REF!</definedName>
    <definedName name="Chad">#REF!</definedName>
    <definedName name="CHANGE">#REF!</definedName>
    <definedName name="Charge">#REF!</definedName>
    <definedName name="CHART">#REF!</definedName>
    <definedName name="CHARTOFACCOUNTSID1">#REF!</definedName>
    <definedName name="Child_Account_Sets">#REF!</definedName>
    <definedName name="Chile">#REF!</definedName>
    <definedName name="China">#REF!</definedName>
    <definedName name="CHQREQ">#REF!</definedName>
    <definedName name="Christmas_Island">#REF!</definedName>
    <definedName name="CINo_Tbl">#REF!</definedName>
    <definedName name="cityRefID">OFFSET(#REF!,0,0,COUNTA(#REF!),2)</definedName>
    <definedName name="citysheet">#REF!</definedName>
    <definedName name="Claimed_to_Date">#REF!,#REF!,#REF!,#REF!,#REF!,#REF!</definedName>
    <definedName name="client">#REF!</definedName>
    <definedName name="Client_name">#REF!</definedName>
    <definedName name="CLIENTCODE">#REF!</definedName>
    <definedName name="CLIENTTAB">#REF!</definedName>
    <definedName name="cManual">0</definedName>
    <definedName name="Cmp_Table_Data">#REF!,#REF!</definedName>
    <definedName name="cnstVal">#REF!</definedName>
    <definedName name="Cocos_Keeling_Islands">#REF!</definedName>
    <definedName name="Code">INDEX(INDIRECT(CountryShortCode&amp;"Codes"),MATCH(Item,INDIRECT(CountryShortCode&amp;"Desc"),0))</definedName>
    <definedName name="codes">#REF!</definedName>
    <definedName name="CoG">#REF!</definedName>
    <definedName name="COG_2000">#REF!</definedName>
    <definedName name="COG_Fixed">#REF!</definedName>
    <definedName name="col">#REF!</definedName>
    <definedName name="CollarMask">#REF!</definedName>
    <definedName name="Colombia">#REF!</definedName>
    <definedName name="Com_Table_Data">#REF!,#REF!,#REF!,#REF!,#REF!,#REF!,#REF!,#REF!,#REF!</definedName>
    <definedName name="Commercial_Paper">#REF!</definedName>
    <definedName name="Commitment">#REF!</definedName>
    <definedName name="Comoros">#REF!</definedName>
    <definedName name="Comp_Currencies">OFFSET(#REF!,0,0,(COUNTA(#REF!))-1,1)</definedName>
    <definedName name="comp2Hier1">#REF!</definedName>
    <definedName name="comp2Hier2">#REF!</definedName>
    <definedName name="comp2Hier3">#REF!</definedName>
    <definedName name="comp2Hier4">#REF!</definedName>
    <definedName name="comp2Hier5">#REF!</definedName>
    <definedName name="comp3Hier1">#REF!</definedName>
    <definedName name="comp3Hier2">#REF!</definedName>
    <definedName name="comp3Hier3">#REF!</definedName>
    <definedName name="comp3Hier4">#REF!</definedName>
    <definedName name="comp3Hier5">#REF!</definedName>
    <definedName name="comp4Hier1">#REF!</definedName>
    <definedName name="comp4Hier2">#REF!</definedName>
    <definedName name="comp4Hier3">#REF!</definedName>
    <definedName name="comp4Hier4">#REF!</definedName>
    <definedName name="comp4Hier5">#REF!</definedName>
    <definedName name="comp5Hier1">#REF!</definedName>
    <definedName name="comp5Hier2">#REF!</definedName>
    <definedName name="comp5Hier3">#REF!</definedName>
    <definedName name="comp5Hier4">#REF!</definedName>
    <definedName name="comp5Hier5">#REF!</definedName>
    <definedName name="compAccCont">#REF!</definedName>
    <definedName name="compAccPost">#REF!</definedName>
    <definedName name="compAccSet">#REF!</definedName>
    <definedName name="compAccTrans">#REF!</definedName>
    <definedName name="compAltLed">#REF!</definedName>
    <definedName name="Companies">#REF!</definedName>
    <definedName name="CompaniesID">OFFSET(#REF!,0,0,(COUNTA(#REF!))-4,1)</definedName>
    <definedName name="COMPANY">#REF!</definedName>
    <definedName name="COMPANY1">#REF!</definedName>
    <definedName name="companyCountryCode">#REF!</definedName>
    <definedName name="companyID">#REF!</definedName>
    <definedName name="CompanyRollup">#REF!</definedName>
    <definedName name="compCode">#REF!</definedName>
    <definedName name="compCountry">#REF!</definedName>
    <definedName name="compCurCode">#REF!</definedName>
    <definedName name="Compensation">OFFSET(#REF!,1,0,1,1):INDEX(#REF!,COUNTIF(#REF!,"?*"))</definedName>
    <definedName name="CompensationColHeaderRows">#REF!</definedName>
    <definedName name="CompensationRangeToClear">#REF!</definedName>
    <definedName name="CompensationRangeToCopy">#REF!</definedName>
    <definedName name="compHier1">#REF!</definedName>
    <definedName name="compHier2">#REF!</definedName>
    <definedName name="compHier3">#REF!</definedName>
    <definedName name="compHier4">#REF!</definedName>
    <definedName name="compHier5">#REF!</definedName>
    <definedName name="compHierAct">#REF!</definedName>
    <definedName name="compHierAva">#REF!</definedName>
    <definedName name="compHierCode">#REF!</definedName>
    <definedName name="compHierEff">#REF!</definedName>
    <definedName name="compHierID">#REF!</definedName>
    <definedName name="compHierName">#REF!</definedName>
    <definedName name="compHierOrgSub">#REF!</definedName>
    <definedName name="compHierOrgVis">#REF!</definedName>
    <definedName name="compHierSup">#REF!</definedName>
    <definedName name="compIncCode">#REF!</definedName>
    <definedName name="Completion_2">#REF!</definedName>
    <definedName name="Completion_Date">#REF!</definedName>
    <definedName name="compName">#REF!</definedName>
    <definedName name="compOrgCont">#REF!</definedName>
    <definedName name="compOrgCont2">#REF!</definedName>
    <definedName name="compOrgCont3">#REF!</definedName>
    <definedName name="compOrgCont4">#REF!</definedName>
    <definedName name="compOrgCont5">#REF!</definedName>
    <definedName name="compOrgSub">#REF!</definedName>
    <definedName name="compPrim">#REF!</definedName>
    <definedName name="Compressor">#REF!</definedName>
    <definedName name="CONAME">#REF!</definedName>
    <definedName name="Congo">#REF!</definedName>
    <definedName name="Congo__Democratic_Republic_of">#REF!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nNames">#REF!</definedName>
    <definedName name="cons">#REF!</definedName>
    <definedName name="Cons_Dates">#REF!</definedName>
    <definedName name="consdetailed">#REF!</definedName>
    <definedName name="consolidatedCompensation">OFFSET(#REF!,1,0,1,1):INDEX(#REF!,COUNTIF(#REF!,"?*"))</definedName>
    <definedName name="consolidatedCompensationColHeaderRows">#REF!</definedName>
    <definedName name="consolidatedCompensationRangeToClear">#REF!</definedName>
    <definedName name="consolidatedCompensationRangeToCopy">#REF!</definedName>
    <definedName name="ConsolidateRutile">#REF!</definedName>
    <definedName name="consRT2">#REF!</definedName>
    <definedName name="ConsRT3">#REF!</definedName>
    <definedName name="ConsRT4">#REF!</definedName>
    <definedName name="ConsRT5">#REF!</definedName>
    <definedName name="CONSSUMMARY">#REF!</definedName>
    <definedName name="Construction_Facility_I">#REF!</definedName>
    <definedName name="Construction_Facility_III">#REF!</definedName>
    <definedName name="Construction_Facility_IV">#REF!</definedName>
    <definedName name="Construction_Headroom">#REF!</definedName>
    <definedName name="Construction_Revisions">#REF!</definedName>
    <definedName name="ContIntang_J117">#REF!</definedName>
    <definedName name="CONTRACT">#REF!</definedName>
    <definedName name="Contract_Lift">#REF!</definedName>
    <definedName name="Contract_Range_1">#REF!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ok_Islands">#REF!</definedName>
    <definedName name="Copy_Area">#REF!</definedName>
    <definedName name="cor_var">#REF!</definedName>
    <definedName name="corporateallocation">#REF!</definedName>
    <definedName name="CorporateRevDSCRTable">#REF!</definedName>
    <definedName name="CorpTaxRate">#REF!</definedName>
    <definedName name="Cost_Center_Names">OFFSET(#REF!,0,0,(COUNTA(#REF!))-1,1)</definedName>
    <definedName name="Cost_Center_NamesCol">#REF!</definedName>
    <definedName name="cost2Hier1">#REF!</definedName>
    <definedName name="cost2Hier2">#REF!</definedName>
    <definedName name="cost2Hier3">#REF!</definedName>
    <definedName name="cost2Hier4">#REF!</definedName>
    <definedName name="cost2Hier5">#REF!</definedName>
    <definedName name="cost3Hier1">#REF!</definedName>
    <definedName name="cost3Hier2">#REF!</definedName>
    <definedName name="cost3Hier3">#REF!</definedName>
    <definedName name="cost3Hier4">#REF!</definedName>
    <definedName name="cost3Hier5">#REF!</definedName>
    <definedName name="cost4Hier1">#REF!</definedName>
    <definedName name="cost4Hier2">#REF!</definedName>
    <definedName name="cost4Hier3">#REF!</definedName>
    <definedName name="cost4Hier4">#REF!</definedName>
    <definedName name="cost4Hier5">#REF!</definedName>
    <definedName name="cost5Hier1">#REF!</definedName>
    <definedName name="cost5Hier2">#REF!</definedName>
    <definedName name="cost5Hier3">#REF!</definedName>
    <definedName name="cost5Hier4">#REF!</definedName>
    <definedName name="cost5Hier5">#REF!</definedName>
    <definedName name="Costa_Rica">#REF!</definedName>
    <definedName name="costHier1">#REF!</definedName>
    <definedName name="costHier2">#REF!</definedName>
    <definedName name="costHier3">#REF!</definedName>
    <definedName name="costHier4">#REF!</definedName>
    <definedName name="costHier5">#REF!</definedName>
    <definedName name="costHierAct">#REF!</definedName>
    <definedName name="costHierAva">#REF!</definedName>
    <definedName name="costHierCode">#REF!</definedName>
    <definedName name="costHierEff">#REF!</definedName>
    <definedName name="costHierID">#REF!</definedName>
    <definedName name="costHierName">#REF!</definedName>
    <definedName name="costHierOrgSub">#REF!</definedName>
    <definedName name="costHierOrgVis">#REF!</definedName>
    <definedName name="costHierSup">#REF!</definedName>
    <definedName name="costOrgCont">#REF!</definedName>
    <definedName name="costOrgCont2">#REF!</definedName>
    <definedName name="costOrgCont3">#REF!</definedName>
    <definedName name="costOrgCont4">#REF!</definedName>
    <definedName name="costOrgCont5">#REF!</definedName>
    <definedName name="Côte_DIvoir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iesDD">OFFSET(#REF!,1,0,COUNTA(#REF!)-1,1)</definedName>
    <definedName name="Country">#REF!</definedName>
    <definedName name="countryCities">#REF!</definedName>
    <definedName name="countryCodes">#REF!</definedName>
    <definedName name="countryCodesDD">OFFSET(#REF!,1,0,COUNTA(#REF!)-1,1)</definedName>
    <definedName name="countryCodeTable">OFFSET(#REF!,1,0,COUNTA(#REF!)-1,2)</definedName>
    <definedName name="CountryShortCode">VLOOKUP(Country,CountryTable,2,FALSE)</definedName>
    <definedName name="CountryTable">#REF!</definedName>
    <definedName name="coupon">#REF!</definedName>
    <definedName name="CP">#REF!</definedName>
    <definedName name="CPI">#REF!</definedName>
    <definedName name="CPI_b">#REF!</definedName>
    <definedName name="CPI_Indexation">#REF!</definedName>
    <definedName name="CPI_Q">#REF!</definedName>
    <definedName name="CPI_Rate">#REF!</definedName>
    <definedName name="CPI_TABLE">#REF!</definedName>
    <definedName name="CPI_tbl">#REF!</definedName>
    <definedName name="CR">#REF!</definedName>
    <definedName name="Cr_Int_Rate">#REF!</definedName>
    <definedName name="CR_Table">#REF!</definedName>
    <definedName name="CRCP_final_year">#REF!</definedName>
    <definedName name="CRCP_span" comment="Generic cover sheet">CONCATENATE(CRCP_y1, " to ",CRCP_y5)</definedName>
    <definedName name="CRCP_y1">#REF!</definedName>
    <definedName name="CRCP_y10">#REF!</definedName>
    <definedName name="CRCP_y11">#REF!</definedName>
    <definedName name="CRCP_y12">#REF!</definedName>
    <definedName name="CRCP_y13">#REF!</definedName>
    <definedName name="CRCP_y14">#REF!</definedName>
    <definedName name="CRCP_y15">#REF!</definedName>
    <definedName name="CRCP_y2">#REF!</definedName>
    <definedName name="CRCP_y3">#REF!</definedName>
    <definedName name="CRCP_y4">#REF!</definedName>
    <definedName name="CRCP_y5">#REF!</definedName>
    <definedName name="CRCP_y6">#REF!</definedName>
    <definedName name="CRCP_y7">#REF!</definedName>
    <definedName name="CRCP_y8">#REF!</definedName>
    <definedName name="CRCP_y9">#REF!</definedName>
    <definedName name="Create_Union_Names">#REF!:INDEX(#REF!,COUNTIF(#REF!,"&lt;&gt;"))</definedName>
    <definedName name="CREATESUMMARYJNLS1">#REF!</definedName>
    <definedName name="CredEntAcqu_NC_J117">#REF!</definedName>
    <definedName name="CreditorDays">#REF!</definedName>
    <definedName name="CRITERIACOLUMN1">#REF!</definedName>
    <definedName name="Croatia">#REF!</definedName>
    <definedName name="CRY">#REF!</definedName>
    <definedName name="cStart">#REF!</definedName>
    <definedName name="CT">#REF!</definedName>
    <definedName name="CTEC_CRCA_LD">#REF!</definedName>
    <definedName name="CTEC_Ops_LD">#REF!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ba">#REF!</definedName>
    <definedName name="CUC">#REF!</definedName>
    <definedName name="Cur_Catergory">#REF!</definedName>
    <definedName name="Cur_period">#REF!</definedName>
    <definedName name="Curaçao">#REF!</definedName>
    <definedName name="Currency">#REF!</definedName>
    <definedName name="Currency_Code">OFFSET(#REF!,0,0,(COUNTA(#REF!))-1,1)</definedName>
    <definedName name="Currency_Code_2">#REF!</definedName>
    <definedName name="currencyCodesDD">OFFSET(#REF!,1,0,COUNTA(#REF!)-1,1)</definedName>
    <definedName name="Current_valuations">#REF!</definedName>
    <definedName name="CurrentFY">#REF!</definedName>
    <definedName name="CurrentMonth">#REF!</definedName>
    <definedName name="CurrentPeriod">#REF!</definedName>
    <definedName name="CurrMonth">#REF!</definedName>
    <definedName name="cusIDTable">OFFSET(#REF!,1,0,COUNTA(#REF!)-13,2)</definedName>
    <definedName name="CuSm_Monthly_Gas_Usage">#REF!</definedName>
    <definedName name="Cust_Status">#REF!</definedName>
    <definedName name="Cust_Table">#REF!</definedName>
    <definedName name="CUSTBUD99">#REF!</definedName>
    <definedName name="CustEmailRange">#REF!</definedName>
    <definedName name="CUSTGAINS">#REF!</definedName>
    <definedName name="CUSTGAINS99">#REF!</definedName>
    <definedName name="CUSTMENU">#REF!</definedName>
    <definedName name="Custom_Worktag_Dimension">OFFSET(#REF!,0,0,(COUNTA(#REF!))-1,1)</definedName>
    <definedName name="Custom_Worktag_Type">OFFSET(#REF!,0,0,(COUNTA(#REF!))-3,1)</definedName>
    <definedName name="Customer_Group">OFFSET(#REF!,0,0,(COUNTA(#REF!))-1,1)</definedName>
    <definedName name="Customer_Name">#REF!</definedName>
    <definedName name="CUSTOMER_SITES">#REF!</definedName>
    <definedName name="Customer_Table">#REF!</definedName>
    <definedName name="CUSTOMER_TABLE_2">#REF!</definedName>
    <definedName name="Customer_Type">#REF!</definedName>
    <definedName name="customerNamesDD">OFFSET(#REF!,1,0,COUNTA(#REF!)-1,1)</definedName>
    <definedName name="CUSTOMERS">#REF!</definedName>
    <definedName name="CUSTOMERSITES">#REF!</definedName>
    <definedName name="CUSTOMERTABLE">#REF!</definedName>
    <definedName name="custOrg1.2Hier1">#REF!</definedName>
    <definedName name="custOrg1.2Hier2">#REF!</definedName>
    <definedName name="custOrg1.2Hier3">#REF!</definedName>
    <definedName name="custOrg1.2Hier4">#REF!</definedName>
    <definedName name="custOrg1.2Hier5">#REF!</definedName>
    <definedName name="custOrg1.3Hier1">#REF!</definedName>
    <definedName name="custOrg1.3Hier2">#REF!</definedName>
    <definedName name="custOrg1.3Hier3">#REF!</definedName>
    <definedName name="custOrg1.3Hier4">#REF!</definedName>
    <definedName name="custOrg1.3Hier5">#REF!</definedName>
    <definedName name="custOrg1.4Hier1">#REF!</definedName>
    <definedName name="custOrg1.4Hier2">#REF!</definedName>
    <definedName name="custOrg1.4Hier3">#REF!</definedName>
    <definedName name="custOrg1.4Hier4">#REF!</definedName>
    <definedName name="custOrg1.4Hier5">#REF!</definedName>
    <definedName name="custOrg1.5Hier1">#REF!</definedName>
    <definedName name="custOrg1.5Hier2">#REF!</definedName>
    <definedName name="custOrg1.5Hier3">#REF!</definedName>
    <definedName name="custOrg1.5Hier4">#REF!</definedName>
    <definedName name="custOrg1.5Hier5">#REF!</definedName>
    <definedName name="custOrg1.Hier1">#REF!</definedName>
    <definedName name="custOrg1.Hier2">#REF!</definedName>
    <definedName name="custOrg1.Hier3">#REF!</definedName>
    <definedName name="custOrg1.Hier4">#REF!</definedName>
    <definedName name="custOrg1.Hier5">#REF!</definedName>
    <definedName name="custOrg1.OrgCont">#REF!</definedName>
    <definedName name="custOrg1.OrgCont2">#REF!</definedName>
    <definedName name="custOrg1.OrgCont3">#REF!</definedName>
    <definedName name="custOrg1.OrgCont4">#REF!</definedName>
    <definedName name="custOrg1.OrgCont5">#REF!</definedName>
    <definedName name="custOrg1Code">#REF!</definedName>
    <definedName name="custOrg1ID">#REF!</definedName>
    <definedName name="custOrg1IncCode">#REF!</definedName>
    <definedName name="custOrg1Name">#REF!</definedName>
    <definedName name="custOrg1OrgSub">#REF!</definedName>
    <definedName name="custOrg1OrgType">#REF!</definedName>
    <definedName name="custOrg2.2Hier1">#REF!</definedName>
    <definedName name="custOrg2.2Hier2">#REF!</definedName>
    <definedName name="custOrg2.2Hier3">#REF!</definedName>
    <definedName name="custOrg2.2Hier4">#REF!</definedName>
    <definedName name="custOrg2.2Hier5">#REF!</definedName>
    <definedName name="custOrg2.3Hier1">#REF!</definedName>
    <definedName name="custOrg2.3Hier2">#REF!</definedName>
    <definedName name="custOrg2.3Hier3">#REF!</definedName>
    <definedName name="custOrg2.3Hier4">#REF!</definedName>
    <definedName name="custOrg2.3Hier5">#REF!</definedName>
    <definedName name="custOrg2.4Hier1">#REF!</definedName>
    <definedName name="custOrg2.4Hier2">#REF!</definedName>
    <definedName name="custOrg2.4Hier3">#REF!</definedName>
    <definedName name="custOrg2.4Hier4">#REF!</definedName>
    <definedName name="custOrg2.4Hier5">#REF!</definedName>
    <definedName name="custOrg2.5Hier1">#REF!</definedName>
    <definedName name="custOrg2.5Hier2">#REF!</definedName>
    <definedName name="custOrg2.5Hier3">#REF!</definedName>
    <definedName name="custOrg2.5Hier4">#REF!</definedName>
    <definedName name="custOrg2.5Hier5">#REF!</definedName>
    <definedName name="custOrg2.Hier1">#REF!</definedName>
    <definedName name="custOrg2.Hier2">#REF!</definedName>
    <definedName name="custOrg2.Hier3">#REF!</definedName>
    <definedName name="custOrg2.Hier4">#REF!</definedName>
    <definedName name="custOrg2.Hier5">#REF!</definedName>
    <definedName name="custOrg2.OrgCont">#REF!</definedName>
    <definedName name="custOrg2.OrgCont2">#REF!</definedName>
    <definedName name="custOrg2.OrgCont3">#REF!</definedName>
    <definedName name="custOrg2.OrgCont4">#REF!</definedName>
    <definedName name="custOrg2.OrgCont5">#REF!</definedName>
    <definedName name="custOrg2Code">#REF!</definedName>
    <definedName name="custOrg2ID">#REF!</definedName>
    <definedName name="custOrg2IncCode">#REF!</definedName>
    <definedName name="custOrg2Name">#REF!</definedName>
    <definedName name="custOrg2OrgSub">#REF!</definedName>
    <definedName name="custOrg2OrgType">#REF!</definedName>
    <definedName name="custOrg3.2Hier1">#REF!</definedName>
    <definedName name="custOrg3.2Hier2">#REF!</definedName>
    <definedName name="custOrg3.2Hier3">#REF!</definedName>
    <definedName name="custOrg3.2Hier4">#REF!</definedName>
    <definedName name="custOrg3.2Hier5">#REF!</definedName>
    <definedName name="custOrg3.3Hier1">#REF!</definedName>
    <definedName name="custOrg3.3Hier2">#REF!</definedName>
    <definedName name="custOrg3.3Hier3">#REF!</definedName>
    <definedName name="custOrg3.3Hier4">#REF!</definedName>
    <definedName name="custOrg3.3Hier5">#REF!</definedName>
    <definedName name="custOrg3.4Hier1">#REF!</definedName>
    <definedName name="custOrg3.4Hier2">#REF!</definedName>
    <definedName name="custOrg3.4Hier3">#REF!</definedName>
    <definedName name="custOrg3.4Hier4">#REF!</definedName>
    <definedName name="custOrg3.4Hier5">#REF!</definedName>
    <definedName name="custOrg3.5Hier1">#REF!</definedName>
    <definedName name="custOrg3.5Hier2">#REF!</definedName>
    <definedName name="custOrg3.5Hier3">#REF!</definedName>
    <definedName name="custOrg3.5Hier4">#REF!</definedName>
    <definedName name="custOrg3.5Hier5">#REF!</definedName>
    <definedName name="custOrg3.Hier1">#REF!</definedName>
    <definedName name="custOrg3.Hier2">#REF!</definedName>
    <definedName name="custOrg3.Hier3">#REF!</definedName>
    <definedName name="custOrg3.Hier4">#REF!</definedName>
    <definedName name="custOrg3.Hier5">#REF!</definedName>
    <definedName name="custOrg3.OrgCont">#REF!</definedName>
    <definedName name="custOrg3.OrgCont2">#REF!</definedName>
    <definedName name="custOrg3.OrgCont3">#REF!</definedName>
    <definedName name="custOrg3.OrgCont4">#REF!</definedName>
    <definedName name="custOrg3.OrgCont5">#REF!</definedName>
    <definedName name="custOrg3Code">#REF!</definedName>
    <definedName name="custOrg3ID">#REF!</definedName>
    <definedName name="custOrg3IncCode">#REF!</definedName>
    <definedName name="custOrg3Name">#REF!</definedName>
    <definedName name="custOrg3OrgSub">#REF!</definedName>
    <definedName name="custOrg3OrgType">#REF!</definedName>
    <definedName name="custOrg4.2Hier1">#REF!</definedName>
    <definedName name="custOrg4.2Hier2">#REF!</definedName>
    <definedName name="custOrg4.2Hier3">#REF!</definedName>
    <definedName name="custOrg4.2Hier4">#REF!</definedName>
    <definedName name="custOrg4.2Hier5">#REF!</definedName>
    <definedName name="custOrg4.3Hier1">#REF!</definedName>
    <definedName name="custOrg4.3Hier2">#REF!</definedName>
    <definedName name="custOrg4.3Hier3">#REF!</definedName>
    <definedName name="custOrg4.3Hier4">#REF!</definedName>
    <definedName name="custOrg4.3Hier5">#REF!</definedName>
    <definedName name="custOrg4.4Hier1">#REF!</definedName>
    <definedName name="custOrg4.4Hier2">#REF!</definedName>
    <definedName name="custOrg4.4Hier3">#REF!</definedName>
    <definedName name="custOrg4.4Hier4">#REF!</definedName>
    <definedName name="custOrg4.4Hier5">#REF!</definedName>
    <definedName name="custOrg4.5Hier1">#REF!</definedName>
    <definedName name="custOrg4.5Hier2">#REF!</definedName>
    <definedName name="custOrg4.5Hier3">#REF!</definedName>
    <definedName name="custOrg4.5Hier4">#REF!</definedName>
    <definedName name="custOrg4.5Hier5">#REF!</definedName>
    <definedName name="custOrg4.Hier1">#REF!</definedName>
    <definedName name="custOrg4.Hier2">#REF!</definedName>
    <definedName name="custOrg4.Hier3">#REF!</definedName>
    <definedName name="custOrg4.Hier4">#REF!</definedName>
    <definedName name="custOrg4.Hier5">#REF!</definedName>
    <definedName name="custOrg4.OrgCont">#REF!</definedName>
    <definedName name="custOrg4.OrgCont2">#REF!</definedName>
    <definedName name="custOrg4.OrgCont3">#REF!</definedName>
    <definedName name="custOrg4.OrgCont4">#REF!</definedName>
    <definedName name="custOrg4.OrgCont5">#REF!</definedName>
    <definedName name="custOrg4Code">#REF!</definedName>
    <definedName name="custOrg4ID">#REF!</definedName>
    <definedName name="custOrg4IncCode">#REF!</definedName>
    <definedName name="custOrg4Name">#REF!</definedName>
    <definedName name="custOrg4OrgSub">#REF!</definedName>
    <definedName name="custOrg4OrgType">#REF!</definedName>
    <definedName name="custOrg5.2Hier1">#REF!</definedName>
    <definedName name="custOrg5.2Hier2">#REF!</definedName>
    <definedName name="custOrg5.2Hier3">#REF!</definedName>
    <definedName name="custOrg5.2Hier4">#REF!</definedName>
    <definedName name="custOrg5.2Hier5">#REF!</definedName>
    <definedName name="custOrg5.3Hier1">#REF!</definedName>
    <definedName name="custOrg5.3Hier2">#REF!</definedName>
    <definedName name="custOrg5.3Hier3">#REF!</definedName>
    <definedName name="custOrg5.3Hier4">#REF!</definedName>
    <definedName name="custOrg5.3Hier5">#REF!</definedName>
    <definedName name="custOrg5.4Hier1">#REF!</definedName>
    <definedName name="custOrg5.4Hier2">#REF!</definedName>
    <definedName name="custOrg5.4Hier3">#REF!</definedName>
    <definedName name="custOrg5.4Hier4">#REF!</definedName>
    <definedName name="custOrg5.4Hier5">#REF!</definedName>
    <definedName name="custOrg5.5Hier1">#REF!</definedName>
    <definedName name="custOrg5.5Hier2">#REF!</definedName>
    <definedName name="custOrg5.5Hier3">#REF!</definedName>
    <definedName name="custOrg5.5Hier4">#REF!</definedName>
    <definedName name="custOrg5.5Hier5">#REF!</definedName>
    <definedName name="custOrg5.Hier1">#REF!</definedName>
    <definedName name="custOrg5.Hier2">#REF!</definedName>
    <definedName name="custOrg5.Hier3">#REF!</definedName>
    <definedName name="custOrg5.Hier4">#REF!</definedName>
    <definedName name="custOrg5.Hier5">#REF!</definedName>
    <definedName name="custOrg5.OrgCont">#REF!</definedName>
    <definedName name="custOrg5.OrgCont2">#REF!</definedName>
    <definedName name="custOrg5.OrgCont3">#REF!</definedName>
    <definedName name="custOrg5.OrgCont4">#REF!</definedName>
    <definedName name="custOrg5.OrgCont5">#REF!</definedName>
    <definedName name="custOrg5Code">#REF!</definedName>
    <definedName name="custOrg5ID">#REF!</definedName>
    <definedName name="custOrg5IncCode">#REF!</definedName>
    <definedName name="custOrg5Name">#REF!</definedName>
    <definedName name="custOrg5OrgSub">#REF!</definedName>
    <definedName name="custOrg5OrgType">#REF!</definedName>
    <definedName name="custOrgHierInCode">#REF!</definedName>
    <definedName name="CustSelectedRange">#REF!</definedName>
    <definedName name="CustSummaryLookup">#REF!</definedName>
    <definedName name="custWorktagRefID">#REF!</definedName>
    <definedName name="custWorkType">#REF!</definedName>
    <definedName name="custWorkTypeID">#REF!</definedName>
    <definedName name="Cylinder">#REF!</definedName>
    <definedName name="Cyprus">#REF!</definedName>
    <definedName name="Czech_Republic">#REF!</definedName>
    <definedName name="d" hidden="1">{#N/A,#N/A,FALSE,"CapitalReport"}</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_Graph">#REF!</definedName>
    <definedName name="Data_Graph11">#REF!</definedName>
    <definedName name="Data_Graph11ECH">#REF!</definedName>
    <definedName name="Data_Graph1ECH">#REF!</definedName>
    <definedName name="Data_Graph2ECH">#REF!</definedName>
    <definedName name="Data_Graph3ECH">#REF!</definedName>
    <definedName name="data_na">#REF!</definedName>
    <definedName name="data2">#REF!</definedName>
    <definedName name="data3">#REF!</definedName>
    <definedName name="Data30Jun">#REF!</definedName>
    <definedName name="Data31Dec">#REF!</definedName>
    <definedName name="data4">#REF!</definedName>
    <definedName name="_xlnm.Database">#REF!</definedName>
    <definedName name="DATAJUNE06page">#REF!</definedName>
    <definedName name="DataRange">#REF!</definedName>
    <definedName name="DATE">#REF!</definedName>
    <definedName name="date_">#REF!</definedName>
    <definedName name="Date_asset_valuation">#REF!</definedName>
    <definedName name="Date_Range">#REF!,#REF!</definedName>
    <definedName name="Date_Range_Data">#REF!</definedName>
    <definedName name="Date_start">#REF!</definedName>
    <definedName name="DateColumn">OFFSET(DateHeading,0,0,_pdNoOfPayments+3,1)</definedName>
    <definedName name="DateHeading">#REF!</definedName>
    <definedName name="datep">#REF!</definedName>
    <definedName name="Dates">OFFSET(CalculatedDatesHeading,2,0,_pdNoOfPayments+1,1)</definedName>
    <definedName name="Dates_End">#REF!</definedName>
    <definedName name="DATOk">#REF!</definedName>
    <definedName name="DATXS">#REF!</definedName>
    <definedName name="days">#REF!</definedName>
    <definedName name="Days_In_Wk">#REF!</definedName>
    <definedName name="Days_Yr">#REF!</definedName>
    <definedName name="DaysPerWeek">#REF!</definedName>
    <definedName name="DaysWhole">#REF!</definedName>
    <definedName name="DBNAME1">#REF!</definedName>
    <definedName name="DBPath">#REF!</definedName>
    <definedName name="DBUSERNAME1">#REF!</definedName>
    <definedName name="dd" hidden="1">{#N/A,#N/A,FALSE,"CapitalReport"}</definedName>
    <definedName name="DD_Denom">#REF!</definedName>
    <definedName name="DD_Ent_Val_CF_Timing">#REF!</definedName>
    <definedName name="DD_Fin_YE_Mth">#REF!</definedName>
    <definedName name="DD_Model_Per_Type">#REF!</definedName>
    <definedName name="dddd">#REF!</definedName>
    <definedName name="DealerSwapInput">#REF!</definedName>
    <definedName name="DEALLIST">#REF!</definedName>
    <definedName name="Debt">#REF!</definedName>
    <definedName name="DebtorDays">#REF!</definedName>
    <definedName name="DebtRepaymentDate">#REF!</definedName>
    <definedName name="Dec">#REF!</definedName>
    <definedName name="Dec08spend">#REF!</definedName>
    <definedName name="DEC09SPEND">#REF!</definedName>
    <definedName name="december" hidden="1">{#N/A,#N/A,FALSE,"CapitalReport"}</definedName>
    <definedName name="Ded_Div43">#REF!</definedName>
    <definedName name="Default_Language">#REF!</definedName>
    <definedName name="DELETELOGICTYPE1">#REF!</definedName>
    <definedName name="Denmark">#REF!</definedName>
    <definedName name="DepositRateTable">#REF!</definedName>
    <definedName name="DepProfile">#REF!</definedName>
    <definedName name="desc">#REF!</definedName>
    <definedName name="DETAILEDCONSOLIDATION">#REF!</definedName>
    <definedName name="Details">#REF!</definedName>
    <definedName name="DF_GRID_2">Movement #REF!</definedName>
    <definedName name="DfltBA">#REF!</definedName>
    <definedName name="DinStep1">#REF!</definedName>
    <definedName name="DinStep2">#REF!</definedName>
    <definedName name="DinStep3">#REF!</definedName>
    <definedName name="DinStep4">#REF!</definedName>
    <definedName name="DinStep5">#REF!</definedName>
    <definedName name="DinStep6">#REF!</definedName>
    <definedName name="disc_fact">#REF!</definedName>
    <definedName name="disc_rate">#REF!</definedName>
    <definedName name="DiscR">#REF!</definedName>
    <definedName name="Distn_Envestra">#REF!</definedName>
    <definedName name="DistnRec_ANPSPV">#REF!</definedName>
    <definedName name="DistnRec_Eii">#REF!</definedName>
    <definedName name="DistnRec_Envestra">#REF!</definedName>
    <definedName name="DistReservCopy">#REF!</definedName>
    <definedName name="DistReservPaste">#REF!</definedName>
    <definedName name="Distributor">#REF!</definedName>
    <definedName name="Div43Claim_B055">#REF!</definedName>
    <definedName name="division_code">#REF!</definedName>
    <definedName name="Djibouti">#REF!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#REF!</definedName>
    <definedName name="DME_BeforeCloseCompleted" hidden="1">"True"</definedName>
    <definedName name="DME_Dirty" hidden="1">"False"</definedName>
    <definedName name="DME_LocalFile" hidden="1">"True"</definedName>
    <definedName name="dms_060301_checkvalue">#REF!</definedName>
    <definedName name="dms_060301_LastRow">#REF!</definedName>
    <definedName name="dms_060701_ARR_MaxRows">#REF!</definedName>
    <definedName name="dms_060701_Reset_MaxRows">#REF!</definedName>
    <definedName name="dms_060701_StartDateTxt">#REF!</definedName>
    <definedName name="dms_0608_LastRow">#REF!</definedName>
    <definedName name="dms_0608_OffsetRows">#REF!</definedName>
    <definedName name="dms_060801_StartCell">#REF!</definedName>
    <definedName name="DMS_50_02_01">#REF!</definedName>
    <definedName name="DMS_50_02_02">#REF!</definedName>
    <definedName name="DMS_50_02_04">#REF!</definedName>
    <definedName name="dms_663_List">#REF!</definedName>
    <definedName name="dms_AAD_AC_VALUES">#REF!</definedName>
    <definedName name="dms_AAD_AI_VALUES">#REF!</definedName>
    <definedName name="dms_ABN_List">#REF!</definedName>
    <definedName name="dms_ACE_AC_VALUES">#REF!</definedName>
    <definedName name="dms_ACE_AI_VALUES">#REF!</definedName>
    <definedName name="dms_Addr1_List">#REF!</definedName>
    <definedName name="dms_Addr2_List">#REF!</definedName>
    <definedName name="dms_Amendment_Text">#REF!</definedName>
    <definedName name="dms_ANC_VALUES">#REF!</definedName>
    <definedName name="dms_BaseStepTrend">#REF!</definedName>
    <definedName name="dms_Cal_Year_B4_CRY">#REF!</definedName>
    <definedName name="dms_CBD_flag">#REF!</definedName>
    <definedName name="dms_CF_8.1_Neg">#REF!</definedName>
    <definedName name="dms_CF_F10">#REF!</definedName>
    <definedName name="dms_CF_TradingName">#REF!</definedName>
    <definedName name="dms_CFinalYear_List">#REF!</definedName>
    <definedName name="dms_Confid_status_List">#REF!</definedName>
    <definedName name="dms_ContactEmail_List">#REF!</definedName>
    <definedName name="dms_ContactName1_List">#REF!</definedName>
    <definedName name="dms_ContactPh1_List">#REF!</definedName>
    <definedName name="DMS_CostOfCapitalParameters">#REF!</definedName>
    <definedName name="dms_CRAB_DESC">#REF!</definedName>
    <definedName name="dms_CRAB_VALUES">#REF!</definedName>
    <definedName name="dms_CRAB_VALUES_AC_2">#REF!</definedName>
    <definedName name="dms_CRAB_VALUES_PAI_2">#REF!</definedName>
    <definedName name="dms_CRCP_FinalYear_Ref">#REF!</definedName>
    <definedName name="dms_CRCP_FinalYear_Result">#REF!</definedName>
    <definedName name="dms_CRCP_FirstYear_Result">#REF!</definedName>
    <definedName name="dms_CRCP_index">#REF!</definedName>
    <definedName name="dms_CRCP_start_row">#REF!</definedName>
    <definedName name="dms_CRCP_years">#REF!</definedName>
    <definedName name="dms_CRCP_yM">#REF!</definedName>
    <definedName name="dms_CRCP_yN">#REF!</definedName>
    <definedName name="dms_CRCP_yO">#REF!</definedName>
    <definedName name="dms_CRCP_yP">#REF!</definedName>
    <definedName name="dms_CRCP_yQ">#REF!</definedName>
    <definedName name="dms_CRCP_yR">#REF!</definedName>
    <definedName name="dms_CRCP_yS">#REF!</definedName>
    <definedName name="dms_CRCP_yT">#REF!</definedName>
    <definedName name="dms_CRCP_yU">#REF!</definedName>
    <definedName name="dms_CRCP_yV">#REF!</definedName>
    <definedName name="dms_CRCP_yW">#REF!</definedName>
    <definedName name="dms_CRCP_yX">#REF!</definedName>
    <definedName name="dms_CRCP_yY">#REF!</definedName>
    <definedName name="dms_CRCP_yZ">#REF!</definedName>
    <definedName name="dms_CRCPlength_List">#REF!</definedName>
    <definedName name="dms_CRCPlength_Num">#REF!</definedName>
    <definedName name="dms_CRCPlength_Num_List">#REF!</definedName>
    <definedName name="dms_CRY_ListC">#REF!</definedName>
    <definedName name="dms_CRY_ListF">#REF!</definedName>
    <definedName name="dms_CRY_RYE">#REF!</definedName>
    <definedName name="dms_CRY_start_row">#REF!</definedName>
    <definedName name="dms_CRY_start_year">#REF!</definedName>
    <definedName name="dms_CRYc_y1">#REF!</definedName>
    <definedName name="dms_CRYc_y10">#REF!</definedName>
    <definedName name="dms_CRYc_y11">#REF!</definedName>
    <definedName name="dms_CRYc_y12">#REF!</definedName>
    <definedName name="dms_CRYc_y13">#REF!</definedName>
    <definedName name="dms_CRYc_y14">#REF!</definedName>
    <definedName name="dms_CRYc_y15">#REF!</definedName>
    <definedName name="dms_CRYc_y16">#REF!</definedName>
    <definedName name="dms_CRYc_y17">#REF!</definedName>
    <definedName name="dms_CRYc_y18">#REF!</definedName>
    <definedName name="dms_CRYc_y19">#REF!</definedName>
    <definedName name="dms_CRYc_y2">#REF!</definedName>
    <definedName name="dms_CRYc_y3">#REF!</definedName>
    <definedName name="dms_CRYc_y4">#REF!</definedName>
    <definedName name="dms_CRYc_y5">#REF!</definedName>
    <definedName name="dms_CRYc_y6">#REF!</definedName>
    <definedName name="dms_CRYc_y7">#REF!</definedName>
    <definedName name="dms_CRYc_y8">#REF!</definedName>
    <definedName name="dms_CRYc_y9">#REF!</definedName>
    <definedName name="dms_CRYf_y1">#REF!</definedName>
    <definedName name="dms_CRYf_y10">#REF!</definedName>
    <definedName name="dms_CRYf_y11">#REF!</definedName>
    <definedName name="dms_CRYf_y12">#REF!</definedName>
    <definedName name="dms_CRYf_y13">#REF!</definedName>
    <definedName name="dms_CRYf_y14">#REF!</definedName>
    <definedName name="dms_CRYf_y15">#REF!</definedName>
    <definedName name="dms_CRYf_y16">#REF!</definedName>
    <definedName name="dms_CRYf_y17">#REF!</definedName>
    <definedName name="dms_CRYf_y18">#REF!</definedName>
    <definedName name="dms_CRYf_y19">#REF!</definedName>
    <definedName name="dms_CRYf_y2">#REF!</definedName>
    <definedName name="dms_CRYf_y3">#REF!</definedName>
    <definedName name="dms_CRYf_y4">#REF!</definedName>
    <definedName name="dms_CRYf_y5">#REF!</definedName>
    <definedName name="dms_CRYf_y6">#REF!</definedName>
    <definedName name="dms_CRYf_y7">#REF!</definedName>
    <definedName name="dms_CRYf_y8">#REF!</definedName>
    <definedName name="dms_CRYf_y9">#REF!</definedName>
    <definedName name="dms_cy10">#REF!</definedName>
    <definedName name="dms_cy3">#REF!</definedName>
    <definedName name="dms_cy4">#REF!</definedName>
    <definedName name="dms_cy5">#REF!</definedName>
    <definedName name="dms_cy6">#REF!</definedName>
    <definedName name="dms_cy7">#REF!</definedName>
    <definedName name="dms_cy8">#REF!</definedName>
    <definedName name="dms_cy9">#REF!</definedName>
    <definedName name="dms_DataQuality">#REF!</definedName>
    <definedName name="dms_DataQuality_List">#REF!</definedName>
    <definedName name="dms_DBAFAUC_DESC">#REF!</definedName>
    <definedName name="dms_DBAFAUC_VALUES">#REF!</definedName>
    <definedName name="dms_DBAFNC_DESC">#REF!</definedName>
    <definedName name="dms_DBAFNC_VALUES">#REF!</definedName>
    <definedName name="dms_DBAFNC_VALUES_AC_2">#REF!</definedName>
    <definedName name="dms_DBAFNC_VALUES_PAI_2">#REF!</definedName>
    <definedName name="dms_DeterminationRef_List">#REF!</definedName>
    <definedName name="dms_DollarReal">#REF!</definedName>
    <definedName name="dms_DollarReal_year">#REF!</definedName>
    <definedName name="dms_DQ_2">#REF!</definedName>
    <definedName name="dms_FeederName_1">#REF!</definedName>
    <definedName name="dms_FeederName_2">#REF!</definedName>
    <definedName name="dms_FeederName_3">#REF!</definedName>
    <definedName name="dms_FeederName_4">#REF!</definedName>
    <definedName name="dms_FeederName_5">#REF!</definedName>
    <definedName name="dms_FeederType_5_flag">#REF!</definedName>
    <definedName name="dms_FifthFeeder_flag_NSP">#REF!</definedName>
    <definedName name="dms_FinalYear_List">#REF!</definedName>
    <definedName name="dms_FormControl_Choices">#REF!</definedName>
    <definedName name="dms_FormControl_List">#REF!</definedName>
    <definedName name="dms_FRCP_ListC">#REF!</definedName>
    <definedName name="dms_FRCP_ListF">#REF!</definedName>
    <definedName name="dms_FRCP_start_row">#REF!</definedName>
    <definedName name="dms_FRCP_y1">#REF!</definedName>
    <definedName name="dms_FRCP_y10">#REF!</definedName>
    <definedName name="dms_FRCP_y11">#REF!</definedName>
    <definedName name="dms_FRCP_y12">#REF!</definedName>
    <definedName name="dms_FRCP_y13">#REF!</definedName>
    <definedName name="dms_FRCP_y14">#REF!</definedName>
    <definedName name="dms_FRCP_y2">#REF!</definedName>
    <definedName name="dms_FRCP_y3">#REF!</definedName>
    <definedName name="dms_FRCP_y4">#REF!</definedName>
    <definedName name="dms_FRCP_y5">#REF!</definedName>
    <definedName name="dms_FRCP_y6">#REF!</definedName>
    <definedName name="dms_FRCP_y7">#REF!</definedName>
    <definedName name="dms_FRCP_y8">#REF!</definedName>
    <definedName name="dms_FRCP_y9">#REF!</definedName>
    <definedName name="dms_FRCPlength_List">#REF!</definedName>
    <definedName name="dms_FRCPlength_Num">#REF!</definedName>
    <definedName name="dms_FRCPlength_Num_List">#REF!</definedName>
    <definedName name="dms_fy10">#REF!</definedName>
    <definedName name="dms_fy3">#REF!</definedName>
    <definedName name="dms_fy4">#REF!</definedName>
    <definedName name="dms_fy5">#REF!</definedName>
    <definedName name="dms_fy6">#REF!</definedName>
    <definedName name="dms_fy7">#REF!</definedName>
    <definedName name="dms_fy8">#REF!</definedName>
    <definedName name="dms_fy9">#REF!</definedName>
    <definedName name="dms_FYAA_DESC">#REF!</definedName>
    <definedName name="dms_FYAA_VALUES_AC">#REF!</definedName>
    <definedName name="dms_FYAA_VALUES_PAI">#REF!</definedName>
    <definedName name="dms_Header_Span">#REF!</definedName>
    <definedName name="dms_InputSource">#REF!</definedName>
    <definedName name="dms_InputTradingName">#REF!</definedName>
    <definedName name="dms_JurisdictionList">#REF!</definedName>
    <definedName name="dms_LeapYear_Result">#REF!</definedName>
    <definedName name="dms_LongRural_flag">#REF!</definedName>
    <definedName name="dms_Model">#REF!</definedName>
    <definedName name="dms_Model_List">#REF!</definedName>
    <definedName name="dms_Model_Span">#REF!</definedName>
    <definedName name="dms_Model_Span_List">#REF!</definedName>
    <definedName name="dms_MultiYear_FinalYear_Ref">#REF!</definedName>
    <definedName name="dms_MultiYear_FinalYear_Result">#REF!</definedName>
    <definedName name="dms_MultiYear_Flag">#REF!</definedName>
    <definedName name="dms_MultiYear_ResponseFlag">#REF!</definedName>
    <definedName name="dms_NANC_DESC">#REF!</definedName>
    <definedName name="dms_NANC_VALUES">#REF!</definedName>
    <definedName name="dms_NANC_VALUES_AC_2">#REF!</definedName>
    <definedName name="dms_NANC_VALUES_PAI_2">#REF!</definedName>
    <definedName name="dms_NARD_DESC">#REF!</definedName>
    <definedName name="dms_NARD_VALUES">#REF!</definedName>
    <definedName name="dms_NARD_VALUES_AC_2">#REF!</definedName>
    <definedName name="dms_NARD_VALUES_PAI_2">#REF!</definedName>
    <definedName name="dms_NORAB_DESC">#REF!</definedName>
    <definedName name="dms_NORAB_VALUES">#REF!</definedName>
    <definedName name="dms_NORAB_VALUES_AC_2">#REF!</definedName>
    <definedName name="dms_NORAB_VALUES_PAI_2">#REF!</definedName>
    <definedName name="dms_OTAV_VALUES">#REF!</definedName>
    <definedName name="dms_PAddr1_List">#REF!</definedName>
    <definedName name="dms_PAddr2_List">#REF!</definedName>
    <definedName name="dms_PostCode_List">#REF!</definedName>
    <definedName name="dms_PPostCode_List">#REF!</definedName>
    <definedName name="dms_PRCP_start_row">#REF!</definedName>
    <definedName name="dms_PRCPlength_List">#REF!</definedName>
    <definedName name="dms_PRCPlength_Num">#REF!</definedName>
    <definedName name="dms_Previous_DollarReal_year">#REF!</definedName>
    <definedName name="dms_PState_List">#REF!</definedName>
    <definedName name="dms_PSuburb_List">#REF!</definedName>
    <definedName name="dms_Public_Lighting_List">#REF!</definedName>
    <definedName name="dms_RDAUC_DESC">#REF!</definedName>
    <definedName name="dms_RDAUC_VALUES">#REF!</definedName>
    <definedName name="dms_RDNC_DESC">#REF!</definedName>
    <definedName name="dms_RDNC_VALUES">#REF!</definedName>
    <definedName name="dms_RDNC_VALUES_AC_2">#REF!</definedName>
    <definedName name="dms_RDNC_VALUES_PAI_2">#REF!</definedName>
    <definedName name="dms_Reg_Year_Span">#REF!</definedName>
    <definedName name="dms_Reset_final_year">#REF!</definedName>
    <definedName name="dms_Reset_RYE">#REF!</definedName>
    <definedName name="dms_Reset_Span">#REF!</definedName>
    <definedName name="dms_RPT">#REF!</definedName>
    <definedName name="dms_RPT_List">#REF!</definedName>
    <definedName name="dms_RPTMonth">#REF!</definedName>
    <definedName name="dms_RPTMonth_List">#REF!</definedName>
    <definedName name="dms_RYE">#REF!</definedName>
    <definedName name="dms_RYE_Formula_Result">#REF!</definedName>
    <definedName name="dms_RYE_result">#REF!</definedName>
    <definedName name="dms_RYE_start_row">#REF!</definedName>
    <definedName name="dms_Sector_List">#REF!</definedName>
    <definedName name="dms_Segment">#REF!</definedName>
    <definedName name="dms_Segment_List">#REF!</definedName>
    <definedName name="dms_Selected_Quality">#REF!</definedName>
    <definedName name="dms_Selected_Source">#REF!</definedName>
    <definedName name="dms_Selected_Status">#REF!</definedName>
    <definedName name="dms_ShortRural_flag">#REF!</definedName>
    <definedName name="dms_SingleYear_FinalYear_Ref">#REF!</definedName>
    <definedName name="dms_SingleYear_FinalYear_Result">#REF!</definedName>
    <definedName name="dms_SingleYear_Model">#REF!</definedName>
    <definedName name="dms_SingleYearModel">#REF!</definedName>
    <definedName name="dms_Source_List">#REF!</definedName>
    <definedName name="dms_SourceList">#REF!</definedName>
    <definedName name="dms_Specified_FinalYear">#REF!</definedName>
    <definedName name="dms_Specified_RYE">#REF!</definedName>
    <definedName name="dms_SpecifiedYear_Span">#REF!</definedName>
    <definedName name="dms_start_year">#REF!</definedName>
    <definedName name="dms_State_List">#REF!</definedName>
    <definedName name="dms_Suburb_List">#REF!</definedName>
    <definedName name="DMS_TaxRates">#REF!</definedName>
    <definedName name="dms_TradingName">#REF!</definedName>
    <definedName name="dms_TradingName_List">#REF!</definedName>
    <definedName name="dms_TradingNameFull_List">#REF!</definedName>
    <definedName name="dms_Typed_Submission_Date">#REF!</definedName>
    <definedName name="dms_Urban_flag">#REF!</definedName>
    <definedName name="DMS_WACCAnalysis">#REF!</definedName>
    <definedName name="dms_Worksheet_List">#REF!</definedName>
    <definedName name="dms_y1">#REF!</definedName>
    <definedName name="dms_y2">#REF!</definedName>
    <definedName name="dms_y3">#REF!</definedName>
    <definedName name="dms_y4">#REF!</definedName>
    <definedName name="dms_y5">#REF!</definedName>
    <definedName name="dms_y6">#REF!</definedName>
    <definedName name="dms_y7">#REF!</definedName>
    <definedName name="dms_y8">#REF!</definedName>
    <definedName name="dms_y9">#REF!</definedName>
    <definedName name="Dollars">#REF!</definedName>
    <definedName name="Dominica">#REF!</definedName>
    <definedName name="Dominican_Republic">#REF!</definedName>
    <definedName name="DomLF">#REF!</definedName>
    <definedName name="Dr">#REF!</definedName>
    <definedName name="Drc">#REF!</definedName>
    <definedName name="DrivDim">#REF!</definedName>
    <definedName name="drivDim2">#REF!</definedName>
    <definedName name="dropdownid1">#REF!</definedName>
    <definedName name="dropdownid10">#REF!</definedName>
    <definedName name="dropdownid11">#REF!</definedName>
    <definedName name="dropdownid12">#REF!</definedName>
    <definedName name="dropdownid13">#REF!</definedName>
    <definedName name="dropdownid14">#REF!</definedName>
    <definedName name="dropdownid15">#REF!</definedName>
    <definedName name="dropdownid2">#REF!</definedName>
    <definedName name="dropdownid3">#REF!</definedName>
    <definedName name="dropdownid4">#REF!</definedName>
    <definedName name="dropdownid5">#REF!</definedName>
    <definedName name="dropdownid6">#REF!</definedName>
    <definedName name="dropdownid7">#REF!</definedName>
    <definedName name="dropdownid8">#REF!</definedName>
    <definedName name="dropdownid9">#REF!</definedName>
    <definedName name="dropdownlb1">#REF!</definedName>
    <definedName name="dropdownlb10">#REF!</definedName>
    <definedName name="dropdownlb11">#REF!</definedName>
    <definedName name="dropdownlb12">#REF!</definedName>
    <definedName name="dropdownlb13">#REF!</definedName>
    <definedName name="dropdownlb14">#REF!</definedName>
    <definedName name="dropdownlb15">#REF!</definedName>
    <definedName name="dropdownlb2">#REF!</definedName>
    <definedName name="dropdownlb3">#REF!</definedName>
    <definedName name="dropdownlb4">#REF!</definedName>
    <definedName name="dropdownlb5">#REF!</definedName>
    <definedName name="dropdownlb6">#REF!</definedName>
    <definedName name="dropdownlb7">#REF!</definedName>
    <definedName name="dropdownlb8">#REF!</definedName>
    <definedName name="dropdownlb9">#REF!</definedName>
    <definedName name="Drp">#REF!</definedName>
    <definedName name="Drpc">#REF!</definedName>
    <definedName name="Drpt">#REF!</definedName>
    <definedName name="DRR">#REF!</definedName>
    <definedName name="DSRA_CF_Diff">#REF!</definedName>
    <definedName name="DSRA_delta1">#REF!</definedName>
    <definedName name="DSRA_delta2">#REF!</definedName>
    <definedName name="DSRA_masterdelta">#REF!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Start">#REF!</definedName>
    <definedName name="dStart2">#REF!</definedName>
    <definedName name="dStart3">#REF!</definedName>
    <definedName name="DTA_ChgToEquity">#REF!</definedName>
    <definedName name="DTA_ClosBal">#REF!</definedName>
    <definedName name="Duke">#REF!</definedName>
    <definedName name="DUOSRIVPL">#REF!</definedName>
    <definedName name="Dv">#REF!</definedName>
    <definedName name="DWPaWProp04">#REF!</definedName>
    <definedName name="DWPaWProp05">#REF!</definedName>
    <definedName name="DZone">#REF!</definedName>
    <definedName name="e">#REF!</definedName>
    <definedName name="ear">OFFSET(InstrumentPeriodNumberHeading,2,0,_pdInstrumentNoOfPayments+1,1)</definedName>
    <definedName name="Early_Acc_Switch">#REF!</definedName>
    <definedName name="Ecuador">#REF!</definedName>
    <definedName name="efqwef">OFFSET(ADSWAPCount,0,1+ItemsCols,1,ADSWAPCount)</definedName>
    <definedName name="EG_Commercial_View_Btn">#REF!</definedName>
    <definedName name="EGSA_MUG_Accrued">#REF!</definedName>
    <definedName name="Egypt">#REF!</definedName>
    <definedName name="EHM_Loss_Factor">#REF!</definedName>
    <definedName name="El_Salvador">#REF!</definedName>
    <definedName name="Elgas">#REF!</definedName>
    <definedName name="elimLedAcc">#REF!</definedName>
    <definedName name="emeaCountry">#REF!</definedName>
    <definedName name="EMPBUD99">#REF!</definedName>
    <definedName name="EMPLOYEES">#REF!</definedName>
    <definedName name="EN">#REF!</definedName>
    <definedName name="End_Date">#REF!</definedName>
    <definedName name="End_PPA_Def_Tax_Balance">#REF!</definedName>
    <definedName name="EndPeriodName1">#REF!</definedName>
    <definedName name="ene_var">#REF!</definedName>
    <definedName name="Engineering">#REF!</definedName>
    <definedName name="ENT">#REF!</definedName>
    <definedName name="Entity">#REF!</definedName>
    <definedName name="EntitySelection">#REF!</definedName>
    <definedName name="EntNotTaxEffected">#REF!</definedName>
    <definedName name="Env_Servfee">#REF!</definedName>
    <definedName name="Envestra_equity">#REF!</definedName>
    <definedName name="EOMLookup">#REF!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atorial_Guinea">#REF!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RC_Final_Calc">#REF!</definedName>
    <definedName name="ERC_Yr01_Com">#REF!</definedName>
    <definedName name="ERC_Yr01_Inc">#REF!</definedName>
    <definedName name="Eritrea">#REF!</definedName>
    <definedName name="Error">#REF!</definedName>
    <definedName name="ESA_Int_Gas_Days">#REF!</definedName>
    <definedName name="ESA_INT_GAS_Yr1">#REF!</definedName>
    <definedName name="ESA_INT_GAS_Yr2">#REF!</definedName>
    <definedName name="ESA_INT_GAS_Yr3">#REF!</definedName>
    <definedName name="Esc_Date">#REF!</definedName>
    <definedName name="Escalation">#REF!</definedName>
    <definedName name="Escalators">#REF!</definedName>
    <definedName name="EssAliasTable">"Default"</definedName>
    <definedName name="EssLatest">"P01"</definedName>
    <definedName name="ESTIMATED_REVENUE">#REF!</definedName>
    <definedName name="Estonia">#REF!</definedName>
    <definedName name="Ethane_other_3P">#REF!</definedName>
    <definedName name="Ethiopia">#REF!</definedName>
    <definedName name="EUREOMSPOT">#REF!</definedName>
    <definedName name="EUSWECodes">#REF!</definedName>
    <definedName name="EUSWECount">#REF!</definedName>
    <definedName name="EUSWEItems">#REF!</definedName>
    <definedName name="EUTable">#REF!</definedName>
    <definedName name="EV">#REF!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1_Acc_Master">#REF!</definedName>
    <definedName name="F1_Amount">#REF!</definedName>
    <definedName name="F1_Category">#REF!</definedName>
    <definedName name="FAFee">#REF!</definedName>
    <definedName name="FAFeeDiff">#REF!</definedName>
    <definedName name="FAFeePaste">#REF!</definedName>
    <definedName name="Falkland_Islands">#REF!</definedName>
    <definedName name="Faroe_Islands">#REF!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A_LAST_PRICE">OFFSET(#REF!,#REF! + 1, ,1)</definedName>
    <definedName name="FEA_MEAN">#REF!</definedName>
    <definedName name="FEA_PERCENTILE">#REF!</definedName>
    <definedName name="FEA_RNG_PRICE">OFFSET(#REF!, 1, ,#REF!)</definedName>
    <definedName name="FEA_RNG_RETURN">OFFSET(#REF!, 2, ,#REF!)</definedName>
    <definedName name="FEA_STDEV">#REF!</definedName>
    <definedName name="FEA_TARGET">#REF!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ji">#REF!</definedName>
    <definedName name="FIN">OFFSET(#REF!,0,0,1,1):INDEX(#REF!,COUNTIF(#REF!,"?*"))</definedName>
    <definedName name="Fin_Table_Data">#REF!,#REF!,#REF!,#REF!,#REF!,#REF!</definedName>
    <definedName name="Financial_year_end">#REF!</definedName>
    <definedName name="Financial_year_start">#REF!</definedName>
    <definedName name="FinancialInstitutions">OFFSET(INDIRECT("'Financial Institutions'!R15C1",FALSE),0,0,COUNTA(#REF!),1)</definedName>
    <definedName name="FinClose">#REF!</definedName>
    <definedName name="FinCloseEqInjInd">#REF!</definedName>
    <definedName name="FinCloseQtr">#REF!</definedName>
    <definedName name="FINColHeaderRows">#REF!</definedName>
    <definedName name="FINCUS">OFFSET(#REF!,0,0,COUNTA(#REF!),1)</definedName>
    <definedName name="FINCUSACC">OFFSET(#REF!,0,0,COUNTA(#REF!),1)</definedName>
    <definedName name="FINCUSACCColHeaderRows">#REF!</definedName>
    <definedName name="FINCUSACCRangeToClear">#REF!</definedName>
    <definedName name="FINCUSACCRangeToCopy">#REF!</definedName>
    <definedName name="FINCUSColHeaderRows">#REF!</definedName>
    <definedName name="FINCUSRangeToClear">#REF!</definedName>
    <definedName name="FINCUSRangeToCopy">#REF!</definedName>
    <definedName name="finInCC">#REF!</definedName>
    <definedName name="finInCCPhone">#REF!</definedName>
    <definedName name="finInCountry">#REF!</definedName>
    <definedName name="finInCountryPhone">#REF!</definedName>
    <definedName name="finInDD">OFFSET(#REF!,0,0,(COUNTA(#REF!))-1,1)</definedName>
    <definedName name="finInDDHeader">#REF!</definedName>
    <definedName name="finInID">#REF!</definedName>
    <definedName name="finInIPC">#REF!</definedName>
    <definedName name="finInName">#REF!</definedName>
    <definedName name="finInRefID">#REF!</definedName>
    <definedName name="Finland">#REF!</definedName>
    <definedName name="FINPRO">OFFSET(#REF!,0,0,COUNTA(#REF!),1)</definedName>
    <definedName name="FINPROColHeaderRows">#REF!</definedName>
    <definedName name="FINPRORangeToClear">#REF!</definedName>
    <definedName name="FINPRORangeToCopy">#REF!</definedName>
    <definedName name="FINRangeToClear">#REF!</definedName>
    <definedName name="FINRangeToCopy">#REF!</definedName>
    <definedName name="FINSUP">OFFSET(#REF!,0,0,COUNTA(#REF!),1)</definedName>
    <definedName name="FINSUPColHeaderRows">#REF!</definedName>
    <definedName name="FINSUPRangeToClear">#REF!</definedName>
    <definedName name="FINSUPRangeToCopy">#REF!</definedName>
    <definedName name="FIRSTDATAROW1">#REF!</definedName>
    <definedName name="FirstDistDate">#REF!</definedName>
    <definedName name="FITB">#REF!</definedName>
    <definedName name="FixedAA_tbl">#REF!</definedName>
    <definedName name="FloatingRateTable">#REF!</definedName>
    <definedName name="FNDNAM1">#REF!</definedName>
    <definedName name="FNDUSERID1">#REF!</definedName>
    <definedName name="FollowUpNeeded">#REF!</definedName>
    <definedName name="Fone">#REF!</definedName>
    <definedName name="Forecast">#REF!</definedName>
    <definedName name="FPIntervals">#REF!</definedName>
    <definedName name="FRAHCM">OFFSET(#REF!,1,0,1,1):INDEX(#REF!,COUNTIF(#REF!,"?*"))</definedName>
    <definedName name="FRAHCMColHeaderRows">#REF!</definedName>
    <definedName name="FRAHCMRangeToCopy">#REF!</definedName>
    <definedName name="France">#REF!</definedName>
    <definedName name="FRANKA">#REF!</definedName>
    <definedName name="FRANKAOP">#REF!</definedName>
    <definedName name="FRANKB">#REF!</definedName>
    <definedName name="FRANKBOP">#REF!</definedName>
    <definedName name="FRANKING">#REF!</definedName>
    <definedName name="FRAPAY1">OFFSET(#REF!,1,0,1,1):INDEX(#REF!,COUNTIF(#REF!,"?*"))</definedName>
    <definedName name="FRAPAY1ColHeaderRows">#REF!</definedName>
    <definedName name="FRAPAY1RangeToClear">#REF!</definedName>
    <definedName name="FRAPAY1RangeToCopy">#REF!</definedName>
    <definedName name="FRAPAY2">OFFSET(#REF!,1,0,1,1):INDEX(#REF!,COUNTIF(#REF!,"?*"))</definedName>
    <definedName name="FRAPAY2ColHeaderRows">#REF!</definedName>
    <definedName name="FRAPAY2RangeToClear">#REF!</definedName>
    <definedName name="FRAPAY2RangeToCopy">#REF!</definedName>
    <definedName name="FRBMask">#REF!</definedName>
    <definedName name="FRCP_1to5">"2015-16 to 2019-20"</definedName>
    <definedName name="FRCP_final_year">#REF!</definedName>
    <definedName name="FRCP_span" comment="Generic cover sheet">CONCATENATE(FRCP_y1, " to ", FRCP_y5)</definedName>
    <definedName name="FRCP_y1">#REF!</definedName>
    <definedName name="FRCP_y10">#REF!</definedName>
    <definedName name="FRCP_y11">#REF!</definedName>
    <definedName name="FRCP_y12">#REF!</definedName>
    <definedName name="FRCP_y13">#REF!</definedName>
    <definedName name="FRCP_y14">#REF!</definedName>
    <definedName name="FRCP_y15">#REF!</definedName>
    <definedName name="FRCP_y2">#REF!</definedName>
    <definedName name="FRCP_y3">#REF!</definedName>
    <definedName name="FRCP_y4">#REF!</definedName>
    <definedName name="FRCP_y5">#REF!</definedName>
    <definedName name="FRCP_y6">#REF!</definedName>
    <definedName name="FRCP_y7">#REF!</definedName>
    <definedName name="FRCP_y8">#REF!</definedName>
    <definedName name="FRCP_y9">#REF!</definedName>
    <definedName name="fred">#REF!</definedName>
    <definedName name="French_Guiana">#REF!</definedName>
    <definedName name="French_Polynesia">#REF!</definedName>
    <definedName name="FREQ">#REF!</definedName>
    <definedName name="FromValue">OFFSET(#REF!,0,0,(COUNTA(#REF!))-1,1)</definedName>
    <definedName name="FRONT">#REF!</definedName>
    <definedName name="frq">#REF!</definedName>
    <definedName name="FRY">#REF!</definedName>
    <definedName name="FSFSDGSFGH">#REF!</definedName>
    <definedName name="Fthree">#REF!</definedName>
    <definedName name="Ftwo">#REF!</definedName>
    <definedName name="FUEL">#REF!</definedName>
    <definedName name="Full_year">#REF!</definedName>
    <definedName name="FULLAUSTDIV">#REF!</definedName>
    <definedName name="fullSheetNames">OFFSET(#REF!,0,0,COUNTA(#REF!),2)</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3_Dates">#REF!</definedName>
    <definedName name="FY14_Dates">#REF!</definedName>
    <definedName name="FY16_Dates">#REF!</definedName>
    <definedName name="g">#REF!</definedName>
    <definedName name="Gabon">#REF!</definedName>
    <definedName name="Gambia">#REF!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ia">#REF!</definedName>
    <definedName name="GERHCM">OFFSET(#REF!,1,0,1,1):INDEX(#REF!,COUNTIF(#REF!,"?*"))</definedName>
    <definedName name="GERHCMColHeaderRows">#REF!</definedName>
    <definedName name="GERHCMRangeToCopy">#REF!</definedName>
    <definedName name="Germany">#REF!</definedName>
    <definedName name="Ghana">#REF!</definedName>
    <definedName name="Gibraltar">#REF!</definedName>
    <definedName name="Gladstone">#REF!</definedName>
    <definedName name="Gladstone_Costs">#REF!</definedName>
    <definedName name="GoalMargin">#REF!</definedName>
    <definedName name="Gold_Coast">#REF!</definedName>
    <definedName name="Gold_Coast_Cost">#REF!</definedName>
    <definedName name="GPE">#REF!</definedName>
    <definedName name="Grade">#REF!</definedName>
    <definedName name="Graphs">#REF!</definedName>
    <definedName name="grAPVDates">OFFSET(#REF!,#REF!,,#REF!)</definedName>
    <definedName name="grAPVPrices">OFFSET(#REF!,#REF!,,#REF!)</definedName>
    <definedName name="grAPVReturns">OFFSET(#REF!,#REF!,,#REF!-1)</definedName>
    <definedName name="grAS51Returns">OFFSET(#REF!,1,,#REF!-1)</definedName>
    <definedName name="grBYIDates">OFFSET(#REF!,#REF!,,#REF!)</definedName>
    <definedName name="grBYIPrices">OFFSET(#REF!,#REF!,,#REF!)</definedName>
    <definedName name="grBYIReturns">OFFSET(#REF!,#REF!,,#REF!-1)</definedName>
    <definedName name="Greece">#REF!</definedName>
    <definedName name="Greenland">#REF!</definedName>
    <definedName name="Grenada">#REF!</definedName>
    <definedName name="grFEADates">OFFSET(#REF!,#REF!,,#REF!)</definedName>
    <definedName name="grFEAPrices">OFFSET(#REF!,#REF!,,#REF!)</definedName>
    <definedName name="grFEAReturns">OFFSET(#REF!,#REF!,,#REF!-1)</definedName>
    <definedName name="grMFIDates">OFFSET(#REF!,#REF!,,#REF!)</definedName>
    <definedName name="grMFIPrices">OFFSET(#REF!,#REF!,,#REF!)</definedName>
    <definedName name="grMFIReturns">OFFSET(#REF!,#REF!,,#REF!-1)</definedName>
    <definedName name="grMRTDates">OFFSET(#REF!,#REF!,,#REF!)</definedName>
    <definedName name="grMRTPrices">OFFSET(#REF!,#REF!,,#REF!)</definedName>
    <definedName name="grMRTReturns">OFFSET(#REF!,#REF!,,#REF!-1)</definedName>
    <definedName name="grMVPDates">OFFSET(#REF!,#REF!,,#REF!)</definedName>
    <definedName name="grMVPPrices">OFFSET(#REF!,#REF!,,#REF!)</definedName>
    <definedName name="grMVPReturns">OFFSET(#REF!,#REF!,,#REF!-1)</definedName>
    <definedName name="grTGRDates">OFFSET(#REF!,#REF!,,#REF!)</definedName>
    <definedName name="grTGRPrices">OFFSET(#REF!,#REF!,,#REF!)</definedName>
    <definedName name="grTGRReturns">OFFSET(#REF!,#REF!,,#REF!-1)</definedName>
    <definedName name="GSA_CPI_Base">#REF!</definedName>
    <definedName name="gst">#REF!</definedName>
    <definedName name="GSTCredit">#REF!</definedName>
    <definedName name="Guadeloupe">#REF!</definedName>
    <definedName name="Guam">#REF!</definedName>
    <definedName name="Guatemala">#REF!</definedName>
    <definedName name="GUCa">#REF!</definedName>
    <definedName name="GUCb">#REF!</definedName>
    <definedName name="Guernsey">#REF!</definedName>
    <definedName name="Guinea">#REF!</definedName>
    <definedName name="Guinea_Bissau">#REF!</definedName>
    <definedName name="Guyana">#REF!</definedName>
    <definedName name="GWYUID1">#REF!</definedName>
    <definedName name="Gympie">#REF!</definedName>
    <definedName name="Gympie_Cost">#REF!</definedName>
    <definedName name="H4PurchaseConsideration">#REF!</definedName>
    <definedName name="Haiti">#REF!</definedName>
    <definedName name="Half_1">#REF!</definedName>
    <definedName name="Half_2">#REF!</definedName>
    <definedName name="Half_Yr_Name">#REF!</definedName>
    <definedName name="Halves_In_Yr">#REF!</definedName>
    <definedName name="HCM">OFFSET(#REF!,1,0,1,1):INDEX(#REF!,COUNTIF(#REF!,"?*"))</definedName>
    <definedName name="HCMColHeaderRows">#REF!</definedName>
    <definedName name="HCMRangeToClear">#REF!</definedName>
    <definedName name="HCMRangeToCopy">#REF!</definedName>
    <definedName name="hcView">#REF!</definedName>
    <definedName name="HealthIndicators">#REF!</definedName>
    <definedName name="HedgeAssetMTM_B003">#REF!</definedName>
    <definedName name="Hedging2">#REF!</definedName>
    <definedName name="Hide_Range">#REF!</definedName>
    <definedName name="Hide_range_end">#REF!</definedName>
    <definedName name="hier1">#REF!</definedName>
    <definedName name="hier2">#REF!</definedName>
    <definedName name="hier3">#REF!</definedName>
    <definedName name="hier4">#REF!</definedName>
    <definedName name="hier5">#REF!</definedName>
    <definedName name="hier6">#REF!</definedName>
    <definedName name="hier7">#REF!</definedName>
    <definedName name="hier8">#REF!</definedName>
    <definedName name="hierObjHier">#REF!</definedName>
    <definedName name="hierObjHier2">#REF!</definedName>
    <definedName name="hierObjHier3">#REF!</definedName>
    <definedName name="hierObjHier4">#REF!</definedName>
    <definedName name="hierObjHier5">#REF!</definedName>
    <definedName name="hierObjID">#REF!</definedName>
    <definedName name="hierObjName">#REF!</definedName>
    <definedName name="higherEd">#REF!</definedName>
    <definedName name="Holy_See_Vatican_City_State">#REF!</definedName>
    <definedName name="Honduras">#REF!</definedName>
    <definedName name="Hong_Kong">#REF!</definedName>
    <definedName name="Hours_Day">#REF!</definedName>
    <definedName name="HPRINT">#REF!</definedName>
    <definedName name="HQcurrency">#REF!</definedName>
    <definedName name="HR_Structure">#REF!</definedName>
    <definedName name="HR_Table_Data">#REF!,#REF!,#REF!,#REF!</definedName>
    <definedName name="HRESPONSE">#REF!</definedName>
    <definedName name="Hrs_In_Day">#REF!</definedName>
    <definedName name="Hundred">#REF!</definedName>
    <definedName name="Hungary">#REF!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eland">#REF!</definedName>
    <definedName name="Icpr">#REF!</definedName>
    <definedName name="ICT">#REF!</definedName>
    <definedName name="IDC">#REF!</definedName>
    <definedName name="idSwitcheroo">OFFSET(INDIRECT("'Find and Replace Log'!R1C9",FALSE),1,0,COUNTA(#REF!)-1,2)</definedName>
    <definedName name="IEProfit_ShareSales">#REF!</definedName>
    <definedName name="if_Other_income_full_year_forcast">#REF!</definedName>
    <definedName name="IGGSR">#REF!</definedName>
    <definedName name="ImpCredits_B002">#REF!</definedName>
    <definedName name="ImpCredits_B074">#REF!</definedName>
    <definedName name="IMPORTDFF1">#REF!</definedName>
    <definedName name="Importrange">#REF!</definedName>
    <definedName name="INDACT98">#REF!</definedName>
    <definedName name="INDACT99">#REF!</definedName>
    <definedName name="INDBUD99">#REF!</definedName>
    <definedName name="India">#REF!</definedName>
    <definedName name="Indonesia">#REF!</definedName>
    <definedName name="INDVAR99">#REF!</definedName>
    <definedName name="inflation">#REF!</definedName>
    <definedName name="Inflation_A">#REF!</definedName>
    <definedName name="Inflation_Q">#REF!</definedName>
    <definedName name="Inflation_rate_for_analysis">#REF!</definedName>
    <definedName name="InflationAdjustment">#REF!</definedName>
    <definedName name="Initial_Target_DSCR">#REF!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ger">#REF!</definedName>
    <definedName name="Integrity_Master">#REF!</definedName>
    <definedName name="Interest">#REF!</definedName>
    <definedName name="InterestbtwActModFinClose">#REF!</definedName>
    <definedName name="InterestTiming">#REF!</definedName>
    <definedName name="Interval">#REF!</definedName>
    <definedName name="IntExt">#REF!</definedName>
    <definedName name="INVENTORY">#REF!</definedName>
    <definedName name="InvestAllow">#REF!</definedName>
    <definedName name="Investment_Pools">OFFSET(#REF!,0,0,(COUNTA(#REF!))-2,1)</definedName>
    <definedName name="InvestmentAllowanceAmount">#REF!</definedName>
    <definedName name="InvestorPaymentSchedules">#REF!</definedName>
    <definedName name="InvoiceA27">#REF!</definedName>
    <definedName name="invoiceMethodsDD">OFFSET(#REF!,1,0,COUNTA(#REF!)-1,1)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41724.4410069444</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ran">#REF!</definedName>
    <definedName name="Iraq">#REF!</definedName>
    <definedName name="Ireland">#REF!</definedName>
    <definedName name="IRR">#REF!</definedName>
    <definedName name="ISA_Internal_Forecast_Sensitivity_Factor">#REF!</definedName>
    <definedName name="ISA_Transmission_Distribution_Loss_Factor">#REF!</definedName>
    <definedName name="Isle_of_Man">#REF!</definedName>
    <definedName name="Israel">#REF!</definedName>
    <definedName name="Italy">#REF!</definedName>
    <definedName name="ITE">#REF!</definedName>
    <definedName name="Item">#REF!</definedName>
    <definedName name="item3">#REF!</definedName>
    <definedName name="item4_5">#REF!</definedName>
    <definedName name="ItemsCols">COLUMN(#REF!)-COLUMN(#REF!)</definedName>
    <definedName name="Iterations">#REF!</definedName>
    <definedName name="ITP">#REF!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003_FECMTM">#REF!</definedName>
    <definedName name="J003_FECReserves">#REF!</definedName>
    <definedName name="J003_IRSMTM">#REF!</definedName>
    <definedName name="J003_IRSReserves">#REF!</definedName>
    <definedName name="J128_FECMTM">#REF!</definedName>
    <definedName name="J128_IRSReserves">#REF!</definedName>
    <definedName name="Jamaica">#REF!</definedName>
    <definedName name="Jan">#REF!</definedName>
    <definedName name="Jan09SPEND">#REF!</definedName>
    <definedName name="Japan">#REF!</definedName>
    <definedName name="Jersey">#REF!</definedName>
    <definedName name="jfdijf">#REF!</definedName>
    <definedName name="JKHJF">#REF!</definedName>
    <definedName name="JNL">#REF!</definedName>
    <definedName name="job" hidden="1">{#N/A,#N/A,FALSE,"CapitalReport"}</definedName>
    <definedName name="Jordan">#REF!</definedName>
    <definedName name="JournalSeqRestart">#REF!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ren">#REF!</definedName>
    <definedName name="Katnook">#REF!</definedName>
    <definedName name="Kazakhstan">#REF!</definedName>
    <definedName name="KCAPrint">#REF!</definedName>
    <definedName name="Ke">#REF!</definedName>
    <definedName name="Kenya">#REF!</definedName>
    <definedName name="Kiribati">#REF!</definedName>
    <definedName name="Kleenheat">#REF!</definedName>
    <definedName name="knlabour">#REF!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Korea__Democratic_Peoples_Republic_of">#REF!</definedName>
    <definedName name="Korea__Republic_of">#REF!</definedName>
    <definedName name="Kosovo">#REF!</definedName>
    <definedName name="KthLoan">#REF!</definedName>
    <definedName name="Kuwait">#REF!</definedName>
    <definedName name="Kyrgyzstan">#REF!</definedName>
    <definedName name="LA_Energy_Forecast_Sensitivity_Factor">#REF!</definedName>
    <definedName name="LA_Stop_Date">#REF!</definedName>
    <definedName name="labbud">#REF!</definedName>
    <definedName name="LABELTEXTCOLUMN1">#REF!</definedName>
    <definedName name="LABELTEXTROW1">#REF!</definedName>
    <definedName name="LAcct_List">#REF!</definedName>
    <definedName name="laFinalSum1">#REF!</definedName>
    <definedName name="laFinalSum10">#REF!</definedName>
    <definedName name="laFinalSum2">#REF!</definedName>
    <definedName name="laFinalSum3">#REF!</definedName>
    <definedName name="laFinalSum4">#REF!</definedName>
    <definedName name="laFinalSum5">#REF!</definedName>
    <definedName name="laFinalSum6">#REF!</definedName>
    <definedName name="laFinalSum7">#REF!</definedName>
    <definedName name="laFinalSum8">#REF!</definedName>
    <definedName name="laFinalSum9">#REF!</definedName>
    <definedName name="LAN" hidden="1">{"Ownership",#N/A,FALSE,"Ownership";"Contents",#N/A,FALSE,"Contents"}</definedName>
    <definedName name="Laos">#REF!</definedName>
    <definedName name="laRevCat">#REF!</definedName>
    <definedName name="LAs">#REF!</definedName>
    <definedName name="laSpendCat">#REF!</definedName>
    <definedName name="last_month_of_calendar_year">#REF!</definedName>
    <definedName name="last_month_of_financial_year">#REF!</definedName>
    <definedName name="LastMonth">#REF!</definedName>
    <definedName name="laterals">#REF!</definedName>
    <definedName name="LATexpense">#REF!</definedName>
    <definedName name="LATincome">#REF!</definedName>
    <definedName name="Latrobe03">#REF!</definedName>
    <definedName name="Latvia">#REF!</definedName>
    <definedName name="LCCtnAmount">#REF!</definedName>
    <definedName name="LCCtnDrawnAmount">#REF!</definedName>
    <definedName name="LCCtnMarginTable">#REF!</definedName>
    <definedName name="LCFacBuffer">#REF!</definedName>
    <definedName name="LCFacilitySwitch">#REF!</definedName>
    <definedName name="LD">#REF!</definedName>
    <definedName name="LeadIndicator">#REF!</definedName>
    <definedName name="LEASE">#REF!</definedName>
    <definedName name="LeaseAmotBud04">#REF!</definedName>
    <definedName name="LeaseReceivableDiff">#REF!</definedName>
    <definedName name="LeaseReceivableDiscRate">#REF!</definedName>
    <definedName name="Lebanon">#REF!</definedName>
    <definedName name="Led">#REF!</definedName>
    <definedName name="ledAccID">#REF!</definedName>
    <definedName name="ledAccName">#REF!</definedName>
    <definedName name="ledAcctSet">#REF!</definedName>
    <definedName name="ledDepDispOrd">#REF!</definedName>
    <definedName name="ledDepSum">#REF!</definedName>
    <definedName name="ledDepSup">#REF!</definedName>
    <definedName name="Ledger_Account_IDs">OFFSET(#REF!,0,0,(COUNTA(#REF!))-4,1)</definedName>
    <definedName name="Ledger_Account_Names">OFFSET(#REF!,0,0,(COUNTA(#REF!))-1,1)</definedName>
    <definedName name="Ledger_Account_NamesCol">#REF!</definedName>
    <definedName name="Ledger_Account_Types">OFFSET(#REF!,0,0,(COUNTA(#REF!))-1,1)</definedName>
    <definedName name="LedgerSummaries">#REF!</definedName>
    <definedName name="ledInitAccID">#REF!</definedName>
    <definedName name="ledInitAccName">#REF!</definedName>
    <definedName name="ledSumDispOrd">#REF!</definedName>
    <definedName name="ledSumName">#REF!</definedName>
    <definedName name="LegalEntity">#REF!</definedName>
    <definedName name="Lesotho">#REF!</definedName>
    <definedName name="LetterA17">#REF!</definedName>
    <definedName name="LetterA20">#REF!</definedName>
    <definedName name="Level_1_Summaries">OFFSET(#REF!,0,0,(COUNTA(#REF!))-1,1)</definedName>
    <definedName name="Level_2_Summaries">OFFSET(#REF!,0,0,(COUNTA(#REF!))-1,1)</definedName>
    <definedName name="Level_3_Summaries">OFFSET(#REF!,0,0,(COUNTA(#REF!))-1,1)</definedName>
    <definedName name="LF">#REF!</definedName>
    <definedName name="Lfmktrate">#REF!</definedName>
    <definedName name="Liberia">#REF!</definedName>
    <definedName name="Libya">#REF!</definedName>
    <definedName name="Liechtenstein">#REF!</definedName>
    <definedName name="limcount">1</definedName>
    <definedName name="List.PayFreq">#REF!</definedName>
    <definedName name="List.States">#REF!</definedName>
    <definedName name="List.YN">#REF!</definedName>
    <definedName name="List_AUSCPIOverride">#REF!</definedName>
    <definedName name="List_BaseIndices">#REF!</definedName>
    <definedName name="List_BudgetDates">#REF!</definedName>
    <definedName name="List_CostsEmployeesOverride">#REF!</definedName>
    <definedName name="List_DPSMgmtCapex">#REF!</definedName>
    <definedName name="List_EURCPIOverride">#REF!</definedName>
    <definedName name="List_FXselection">#REF!</definedName>
    <definedName name="List_InterestPath">#REF!</definedName>
    <definedName name="List_LTSACostDrivers">#REF!</definedName>
    <definedName name="List_LTSATimingDrivers">#REF!</definedName>
    <definedName name="List_OnOff">#REF!</definedName>
    <definedName name="List_OpexCat">#REF!</definedName>
    <definedName name="List_OpexEsc">#REF!</definedName>
    <definedName name="List_PeriodEnd">#REF!</definedName>
    <definedName name="List_PeriodEnd2">#REF!</definedName>
    <definedName name="List_PeriodStart">#REF!</definedName>
    <definedName name="List_PrincipalEUR">#REF!</definedName>
    <definedName name="List_PrincipalSEK">#REF!</definedName>
    <definedName name="List_SEKFabProdOverride">#REF!</definedName>
    <definedName name="List_SEKWageEarnersOverride">#REF!</definedName>
    <definedName name="List_USCPIOverride">#REF!</definedName>
    <definedName name="List_YesNo">#REF!</definedName>
    <definedName name="Lithogow">#REF!</definedName>
    <definedName name="Lithuania">#REF!</definedName>
    <definedName name="LLZ_Connect_Date">#REF!</definedName>
    <definedName name="LNLocationUsage">#REF!</definedName>
    <definedName name="LNLocationUsage2">#REF!</definedName>
    <definedName name="LoansForgiven">#REF!</definedName>
    <definedName name="loc2Hier1">#REF!</definedName>
    <definedName name="loc2Hier2">#REF!</definedName>
    <definedName name="loc2Hier3">#REF!</definedName>
    <definedName name="loc2Hier4">#REF!</definedName>
    <definedName name="loc2Hier5">#REF!</definedName>
    <definedName name="loc3Hier1">#REF!</definedName>
    <definedName name="loc3Hier2">#REF!</definedName>
    <definedName name="loc3Hier3">#REF!</definedName>
    <definedName name="loc3Hier4">#REF!</definedName>
    <definedName name="loc3Hier5">#REF!</definedName>
    <definedName name="loc4Hier1">#REF!</definedName>
    <definedName name="loc4Hier2">#REF!</definedName>
    <definedName name="loc4Hier3">#REF!</definedName>
    <definedName name="loc4Hier4">#REF!</definedName>
    <definedName name="loc4Hier5">#REF!</definedName>
    <definedName name="loc5Hier1">#REF!</definedName>
    <definedName name="loc5Hier2">#REF!</definedName>
    <definedName name="loc5Hier3">#REF!</definedName>
    <definedName name="loc5Hier4">#REF!</definedName>
    <definedName name="loc5Hier5">#REF!</definedName>
    <definedName name="Locale">#REF!</definedName>
    <definedName name="Location_Usage_Types">OFFSET(#REF!,0,0,(COUNTA(#REF!))-1,1)</definedName>
    <definedName name="locationID">#REF!</definedName>
    <definedName name="locHier1">#REF!</definedName>
    <definedName name="locHier2">#REF!</definedName>
    <definedName name="locHier3">#REF!</definedName>
    <definedName name="locHier4">#REF!</definedName>
    <definedName name="locHier5">#REF!</definedName>
    <definedName name="locHierAct">#REF!</definedName>
    <definedName name="locHierAva">#REF!</definedName>
    <definedName name="locHierCode">#REF!</definedName>
    <definedName name="locHierEff">#REF!</definedName>
    <definedName name="locHierID">#REF!</definedName>
    <definedName name="locHierName">#REF!</definedName>
    <definedName name="locHierOrgSub">#REF!</definedName>
    <definedName name="locHierOrgVis">#REF!</definedName>
    <definedName name="locHierSup">#REF!</definedName>
    <definedName name="LockupDSCR">#REF!</definedName>
    <definedName name="locName">#REF!</definedName>
    <definedName name="locOrgCont">#REF!</definedName>
    <definedName name="locOrgCont2">#REF!</definedName>
    <definedName name="locOrgCont3">#REF!</definedName>
    <definedName name="locOrgCont4">#REF!</definedName>
    <definedName name="locOrgCont5">#REF!</definedName>
    <definedName name="LOG_No.">#REF!</definedName>
    <definedName name="LOSGroup">#REF!</definedName>
    <definedName name="lstEmail">OFFSET(#REF!,,,#REF!)</definedName>
    <definedName name="lstOptionType">#REF!</definedName>
    <definedName name="lstQuarter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uxembourg">#REF!</definedName>
    <definedName name="LYN">#REF!</definedName>
    <definedName name="Lytton">#REF!</definedName>
    <definedName name="m_no">#REF!</definedName>
    <definedName name="Macao">#REF!</definedName>
    <definedName name="Macedonia">#REF!</definedName>
    <definedName name="Mackay">#REF!</definedName>
    <definedName name="Mackay_Cost">#REF!</definedName>
    <definedName name="Macro_Master">#REF!</definedName>
    <definedName name="Madagascar">#REF!</definedName>
    <definedName name="MAIN">#REF!</definedName>
    <definedName name="main__Inputs_oldornew">"old"</definedName>
    <definedName name="main__Inputs_rowins_numb">7</definedName>
    <definedName name="main__Inputs_rowins0001">"00149to00149"</definedName>
    <definedName name="main__Inputs_rowins0002">"00152to00154"</definedName>
    <definedName name="main__Inputs_rowins0003">"00290to00294"</definedName>
    <definedName name="main__Inputs_rowins0004">"00301to00303"</definedName>
    <definedName name="main__Inputs_rowins0005">"00389to00389"</definedName>
    <definedName name="main__Inputs_rowins0006">"00533to00536"</definedName>
    <definedName name="main__Inputs_rowins0007">"00667to00674"</definedName>
    <definedName name="MAINT">#REF!</definedName>
    <definedName name="Maintenance">#REF!</definedName>
    <definedName name="makeupgas">#REF!</definedName>
    <definedName name="Malawi">#REF!</definedName>
    <definedName name="Malaysia">#REF!</definedName>
    <definedName name="Maldives">#REF!</definedName>
    <definedName name="Mali">#REF!</definedName>
    <definedName name="Malta">#REF!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shall_Islands">#REF!</definedName>
    <definedName name="Martinique">#REF!</definedName>
    <definedName name="MarubeniShare">#REF!</definedName>
    <definedName name="Maryborough">#REF!</definedName>
    <definedName name="Maryborough_cost">#REF!</definedName>
    <definedName name="MaryboroughPrison">#REF!</definedName>
    <definedName name="Master_delta">#REF!</definedName>
    <definedName name="maturity">#REF!</definedName>
    <definedName name="maturity_date">#REF!</definedName>
    <definedName name="Mauritania">#REF!</definedName>
    <definedName name="Mauritius">#REF!</definedName>
    <definedName name="Max_Construction_Facility_I">#REF!</definedName>
    <definedName name="MaxFacilitiesReq">#REF!</definedName>
    <definedName name="MaxX">#REF!</definedName>
    <definedName name="May">#REF!</definedName>
    <definedName name="MAY09AL">#REF!</definedName>
    <definedName name="MAY09SPEND">#REF!</definedName>
    <definedName name="MAY09TB">#REF!</definedName>
    <definedName name="Mayotte">#REF!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ter">#REF!</definedName>
    <definedName name="METRICSLIST">#REF!</definedName>
    <definedName name="METRICSTAB">#REF!</definedName>
    <definedName name="Mexico">#REF!</definedName>
    <definedName name="MFI_LAST_PRICE">OFFSET(#REF!,#REF! + 1, ,1)</definedName>
    <definedName name="MFI_MEAN">#REF!</definedName>
    <definedName name="MFI_PERCENTILE">#REF!</definedName>
    <definedName name="MFI_RNG_PRICE">OFFSET(#REF!, 1, ,#REF!)</definedName>
    <definedName name="MFI_RNG_RETURN">OFFSET(#REF!, 2, ,#REF!)</definedName>
    <definedName name="MFI_STDEV">#REF!</definedName>
    <definedName name="MFI_TARGET">#REF!</definedName>
    <definedName name="MgmtRgts_B002">#REF!</definedName>
    <definedName name="MHFile">#REF!</definedName>
    <definedName name="mhpath">#REF!</definedName>
    <definedName name="MHQ">#REF!</definedName>
    <definedName name="Micronesia__Federated_States_of">#REF!</definedName>
    <definedName name="MIDWESTSUMM">#REF!</definedName>
    <definedName name="Mild_cust">#REF!</definedName>
    <definedName name="MILDURA_BudgetData">#REF!</definedName>
    <definedName name="Million">#REF!</definedName>
    <definedName name="Millions">#REF!</definedName>
    <definedName name="MinChg">#REF!</definedName>
    <definedName name="MinPayTarBud03">#REF!</definedName>
    <definedName name="Mins_In_Hr">#REF!</definedName>
    <definedName name="MinX">#REF!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nths_Qtr">#REF!</definedName>
    <definedName name="Mnths_Yr">#REF!</definedName>
    <definedName name="Model_End">#REF!</definedName>
    <definedName name="Model_Input">#REF!</definedName>
    <definedName name="Model_Start">#REF!</definedName>
    <definedName name="Model_Start_Date">#REF!</definedName>
    <definedName name="ModelStartDate">#REF!</definedName>
    <definedName name="Moldova">#REF!</definedName>
    <definedName name="Monaco">#REF!</definedName>
    <definedName name="Mongolia">#REF!</definedName>
    <definedName name="Montenegro">#REF!</definedName>
    <definedName name="Month">#REF!</definedName>
    <definedName name="month0">{1,2,3,4,5,6,7,8,9,10,11,12}</definedName>
    <definedName name="MonthName">#REF!</definedName>
    <definedName name="MonthNum">#REF!</definedName>
    <definedName name="Months">#REF!</definedName>
    <definedName name="months_in_1_month">#REF!</definedName>
    <definedName name="months_in_quarter">#REF!</definedName>
    <definedName name="months_in_year">#REF!</definedName>
    <definedName name="Months_per_quarter">#REF!</definedName>
    <definedName name="Months_Qtr">#REF!</definedName>
    <definedName name="Months_Yr">#REF!</definedName>
    <definedName name="MonthsInYear">#REF!</definedName>
    <definedName name="Montserrat">#REF!</definedName>
    <definedName name="Moomba">#REF!</definedName>
    <definedName name="moomba1">#REF!</definedName>
    <definedName name="Moomba2">#REF!</definedName>
    <definedName name="Moombap">#REF!</definedName>
    <definedName name="Morocco">#REF!</definedName>
    <definedName name="Mozambique">#REF!</definedName>
    <definedName name="MPS_Heat_Rate">#REF!</definedName>
    <definedName name="MPS_Rating_2011">#REF!</definedName>
    <definedName name="MPV_RNG_PRICE">OFFSET(#REF!, 1, ,#REF!)</definedName>
    <definedName name="MPV_RNG_RETURN">OFFSET(#REF!, 2, ,#REF!)</definedName>
    <definedName name="MRAIndicator">#REF!</definedName>
    <definedName name="MRAYears">#REF!</definedName>
    <definedName name="Mrp">#REF!</definedName>
    <definedName name="MRT_LAST_PRICE">OFFSET(#REF!,#REF! + 1, ,1)</definedName>
    <definedName name="MRT_MEAN">#REF!</definedName>
    <definedName name="MRT_PERCENTILE">#REF!</definedName>
    <definedName name="MRT_RNG_PRICE">OFFSET(#REF!, 1, ,#REF!)</definedName>
    <definedName name="MRT_RNG_RETURN">OFFSET(#REF!, 2, ,#REF!)</definedName>
    <definedName name="MRT_STDEV">#REF!</definedName>
    <definedName name="MRT_TARGET">#REF!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MVP_LAST_PRICE">OFFSET(#REF!,#REF! + 1, ,1)</definedName>
    <definedName name="MVP_MEAN">#REF!</definedName>
    <definedName name="MVP_PERCENTILE">#REF!</definedName>
    <definedName name="MVP_RNG_PRICE">OFFSET(#REF!, 1, ,#REF!)</definedName>
    <definedName name="MVP_RNG_RETURN">OFFSET(#REF!, 2, ,#REF!)</definedName>
    <definedName name="MVP_STDEV">#REF!</definedName>
    <definedName name="MVP_TARGET">#REF!</definedName>
    <definedName name="Myanmar">#REF!</definedName>
    <definedName name="n">OFFSET(ADSWAPCount,0,1+ItemsCols,1,ADSWAPCount)</definedName>
    <definedName name="NABMaxTermDebt">#REF!</definedName>
    <definedName name="name">#REF!</definedName>
    <definedName name="Name_Company">#REF!</definedName>
    <definedName name="Name_Model">#REF!</definedName>
    <definedName name="Name_Project">#REF!</definedName>
    <definedName name="NamedRangesUpdateTable">OFFSET(#REF!,0,0,COUNTA(#REF!),3)</definedName>
    <definedName name="NamedRangeUpdate">OFFSET(#REF!,0,0,COUNTA(#REF!),1)</definedName>
    <definedName name="Names">#REF!</definedName>
    <definedName name="Namibia">#REF!</definedName>
    <definedName name="NaturallyAustralianFoods">#REF!</definedName>
    <definedName name="Nauru">#REF!</definedName>
    <definedName name="NegService">#REF!</definedName>
    <definedName name="Nepal">#REF!</definedName>
    <definedName name="NetEquity">#REF!</definedName>
    <definedName name="Netherlands">#REF!</definedName>
    <definedName name="NEW">#REF!</definedName>
    <definedName name="New_Caledonia">#REF!</definedName>
    <definedName name="New_Zealand">#REF!</definedName>
    <definedName name="Newcastle">#REF!</definedName>
    <definedName name="Newcastle_Cost_2">#REF!</definedName>
    <definedName name="Nicaragua">#REF!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iger">#REF!</definedName>
    <definedName name="Nigeria">#REF!</definedName>
    <definedName name="Niue">#REF!</definedName>
    <definedName name="No">#REF!</definedName>
    <definedName name="No.">TRUE</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folk_Island">#REF!</definedName>
    <definedName name="Normalisation_Adjustments">#REF!</definedName>
    <definedName name="Northern_Mariana_Islands">#REF!</definedName>
    <definedName name="Northern_NSW">#REF!</definedName>
    <definedName name="Northern_NSW_Cost">#REF!</definedName>
    <definedName name="Norway">#REF!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AT">#REF!</definedName>
    <definedName name="NPBT">#REF!</definedName>
    <definedName name="NPV_4">#REF!</definedName>
    <definedName name="NPVValnDate">#REF!</definedName>
    <definedName name="NR_Table_Data">#REF!,#REF!,#REF!,#REF!,#REF!</definedName>
    <definedName name="NSWMortgageDuty">#REF!</definedName>
    <definedName name="NT_BudgetData">#REF!</definedName>
    <definedName name="NTCY">OFFSET(#REF!,,COUNTA(#REF!)-37,,37)</definedName>
    <definedName name="NTGD">#REF!</definedName>
    <definedName name="Nth_Table_Data">#REF!,#REF!,#REF!,#REF!,#REF!,#REF!,#REF!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ASD">"V2003-06-30"</definedName>
    <definedName name="NvsAutoDrillOk">"VN"</definedName>
    <definedName name="NvsElapsedTime">0.000465162032924127</definedName>
    <definedName name="NvsEndTime">37824.3469520833</definedName>
    <definedName name="NvsInstSpec">"%,FBUSINESS_UNIT,TLEGAL_ENTITIES,NAEG"</definedName>
    <definedName name="NvsLayoutType">"M3"</definedName>
    <definedName name="NvsNplSpec">"%,X,RZF..,CZF.."</definedName>
    <definedName name="NvsPanelEffdt">"V2001-07-01"</definedName>
    <definedName name="NvsPanelSetid">"VSHARE"</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ZCASHRTCodes">OFFSET(ADSWAPCount,0,1+ItemsCols,1,ADSWAPCount)</definedName>
    <definedName name="NZCASHRTCount">#REF!</definedName>
    <definedName name="NZCASHRTItems">OFFSET(NZCASHRTCount,0,1,1,NZCASHRTCount)</definedName>
    <definedName name="NZTabl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man">#REF!</definedName>
    <definedName name="OMBaseDate">#REF!</definedName>
    <definedName name="OMManagementMargin">#REF!</definedName>
    <definedName name="OMMarginAccrInd">#REF!</definedName>
    <definedName name="OMRebateFlag">#REF!</definedName>
    <definedName name="OMSensitivityInd">#REF!</definedName>
    <definedName name="On_cost">#REF!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_Table_Data">#REF!,#REF!,#REF!,#REF!,#REF!,#REF!,#REF!,#REF!,#REF!,#REF!,#REF!</definedName>
    <definedName name="OpexBud04">#REF!</definedName>
    <definedName name="opexsagas">#REF!</definedName>
    <definedName name="OpexSensitivityTable">#REF!</definedName>
    <definedName name="OPFRANK">#REF!</definedName>
    <definedName name="OpnEndDate">#REF!</definedName>
    <definedName name="OpnEndDateQtr">#REF!</definedName>
    <definedName name="OpnStartDate">#REF!</definedName>
    <definedName name="OpRevTax_B022">#REF!</definedName>
    <definedName name="OpRevTax_B063">#REF!</definedName>
    <definedName name="Ops_End">#REF!</definedName>
    <definedName name="Ops_Start">#REF!</definedName>
    <definedName name="OPTIONS">#REF!</definedName>
    <definedName name="Oracle_TB">#REF!</definedName>
    <definedName name="OsakaGasShare">#REF!</definedName>
    <definedName name="OTDAMDStartDate">#REF!</definedName>
    <definedName name="OTDAMDStartDateQtr">#REF!</definedName>
    <definedName name="other_acc">#REF!</definedName>
    <definedName name="other_Inputs_oldornew">"new"</definedName>
    <definedName name="other_Inputs_rowins_numb">13</definedName>
    <definedName name="other_Inputs_rowins0001">"00138to00139"</definedName>
    <definedName name="other_Inputs_rowins0002">"00243to00249"</definedName>
    <definedName name="other_Inputs_rowins0003">"00283to00286"</definedName>
    <definedName name="other_Inputs_rowins0004">"00413to00416"</definedName>
    <definedName name="other_Inputs_rowins0005">"00467to00467"</definedName>
    <definedName name="other_Inputs_rowins0006">"00483to00484"</definedName>
    <definedName name="other_Inputs_rowins0007">"00514to00515"</definedName>
    <definedName name="other_Inputs_rowins0008">"00526to00527"</definedName>
    <definedName name="other_Inputs_rowins0009">"00547to00550"</definedName>
    <definedName name="other_Inputs_rowins0010">"00559to00560"</definedName>
    <definedName name="other_Inputs_rowins0011">"00572to00572"</definedName>
    <definedName name="other_Inputs_rowins0012">"00638to00653"</definedName>
    <definedName name="other_Inputs_rowins0013">"00660to00661"</definedName>
    <definedName name="OtherFixedAA_tbl">#REF!</definedName>
    <definedName name="OtherSecRevDSCRTable">#REF!</definedName>
    <definedName name="OtherVarAA_tbl">#REF!</definedName>
    <definedName name="othretsheet">#REF!</definedName>
    <definedName name="ounces">#REF!</definedName>
    <definedName name="OUTPUT_FILE">#REF!</definedName>
    <definedName name="output_section">#REF!</definedName>
    <definedName name="OwnersRepresentative">#REF!</definedName>
    <definedName name="OwnersRepresentativeDate">#REF!</definedName>
    <definedName name="p">#REF!</definedName>
    <definedName name="P_0">#REF!</definedName>
    <definedName name="P_0_RevCap">#REF!</definedName>
    <definedName name="P_HY">#REF!</definedName>
    <definedName name="P_L">#REF!</definedName>
    <definedName name="PacificOperations">#REF!</definedName>
    <definedName name="PacificOperations_cost">#REF!</definedName>
    <definedName name="pafsumm">#REF!</definedName>
    <definedName name="PAGE1">#REF!</definedName>
    <definedName name="Pakistan">#REF!</definedName>
    <definedName name="Palau">#REF!</definedName>
    <definedName name="Palestine">#REF!</definedName>
    <definedName name="PALL">#REF!</definedName>
    <definedName name="Panama">#REF!</definedName>
    <definedName name="Papua_New_Guinea">#REF!</definedName>
    <definedName name="Paraguay">#REF!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ayment_Terms">#REF!</definedName>
    <definedName name="Payment_Type">#REF!</definedName>
    <definedName name="paymentTermsDD">OFFSET(#REF!,1,0,COUNTA(#REF!)-1,1)</definedName>
    <definedName name="paymentTypesDD">OFFSET(#REF!,0,0,(COUNTA(#REF!))-1,1)</definedName>
    <definedName name="Pb_Sm_Daily_Gas_Usage">#REF!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ERM_J160">#REF!</definedName>
    <definedName name="Peru">#REF!</definedName>
    <definedName name="PGGSR">#REF!</definedName>
    <definedName name="Philippines">#REF!</definedName>
    <definedName name="Phone_No.">#REF!</definedName>
    <definedName name="phoneCodesDD">#REF!</definedName>
    <definedName name="phoneCodeTable">OFFSET(#REF!,1,0,COUNTA(#REF!)-1,4)</definedName>
    <definedName name="Physical_Location_Listing">#REF!</definedName>
    <definedName name="Pitcairn_Islands">#REF!</definedName>
    <definedName name="PL">#REF!</definedName>
    <definedName name="PL_RepItems">#REF!</definedName>
    <definedName name="Plan_End">#REF!</definedName>
    <definedName name="Plan_Start">#REF!</definedName>
    <definedName name="Planned">#REF!</definedName>
    <definedName name="PM">#REF!</definedName>
    <definedName name="PMA_WA">#REF!</definedName>
    <definedName name="PN">#REF!</definedName>
    <definedName name="PNS">#REF!</definedName>
    <definedName name="Pnumbers">#REF!</definedName>
    <definedName name="Poland">#REF!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rtugal">#REF!</definedName>
    <definedName name="po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#REF!</definedName>
    <definedName name="PRCP_final_year">#REF!</definedName>
    <definedName name="PRCP_y1">#REF!</definedName>
    <definedName name="PRCP_y10">#REF!</definedName>
    <definedName name="PRCP_y11">#REF!</definedName>
    <definedName name="PRCP_y12">#REF!</definedName>
    <definedName name="PRCP_y13">#REF!</definedName>
    <definedName name="PRCP_y14">#REF!</definedName>
    <definedName name="PRCP_y15">#REF!</definedName>
    <definedName name="PRCP_y2">#REF!</definedName>
    <definedName name="PRCP_y3">#REF!</definedName>
    <definedName name="PRCP_y4">#REF!</definedName>
    <definedName name="PRCP_y5">#REF!</definedName>
    <definedName name="PRCP_y6">#REF!</definedName>
    <definedName name="PRCP_y7">#REF!</definedName>
    <definedName name="PRCP_y8">#REF!</definedName>
    <definedName name="PRCP_y9">#REF!</definedName>
    <definedName name="PREACQ">#REF!</definedName>
    <definedName name="prep">#REF!</definedName>
    <definedName name="prepay">#REF!</definedName>
    <definedName name="Pres" hidden="1">{#N/A,#N/A,TRUE,"Cover sheet";#N/A,#N/A,TRUE,"Summary";#N/A,#N/A,TRUE,"Key Assumptions";#N/A,#N/A,TRUE,"Profit &amp; Loss";#N/A,#N/A,TRUE,"Balance Sheet";#N/A,#N/A,TRUE,"Cashflow";#N/A,#N/A,TRUE,"IRR";#N/A,#N/A,TRUE,"Ratios";#N/A,#N/A,TRUE,"Debt analysis"}</definedName>
    <definedName name="press_reduc">#REF!</definedName>
    <definedName name="PreTaxUngearedIRR">#REF!</definedName>
    <definedName name="Prev_catergory">#REF!</definedName>
    <definedName name="previous_vanilla">#REF!</definedName>
    <definedName name="Previously_Claimed">#REF!,#REF!,#REF!,#REF!,#REF!,#REF!</definedName>
    <definedName name="PrevTemplateDate">#REF!</definedName>
    <definedName name="PRICE">#REF!</definedName>
    <definedName name="PRICE_VARIANCE">#REF!</definedName>
    <definedName name="PRICEVAR">#REF!</definedName>
    <definedName name="Pricing">#REF!</definedName>
    <definedName name="primKey">#REF!</definedName>
    <definedName name="principal">#REF!</definedName>
    <definedName name="Print">#REF!</definedName>
    <definedName name="_xlnm.Print_Area" localSheetId="2">'1. Pipeline information'!$B$1:$D$36</definedName>
    <definedName name="_xlnm.Print_Area" localSheetId="3">'1.1 Financial summary'!$B$5:$AF$35</definedName>
    <definedName name="_xlnm.Print_Area" localSheetId="4">'2. Revenues and expenses'!$B$1:$I$43</definedName>
    <definedName name="_xlnm.Print_Area" localSheetId="5">'2.1 Revenue by service'!$B$1:$I$21</definedName>
    <definedName name="_xlnm.Print_Area" localSheetId="6">'2.2 Revenue contributions '!$B$1:$E$27</definedName>
    <definedName name="_xlnm.Print_Area" localSheetId="7">'2.3 Indirect revenue'!$B$1:$H$36</definedName>
    <definedName name="_xlnm.Print_Area" localSheetId="8">'2.4 Shared costs'!$B$1:$I$36</definedName>
    <definedName name="_xlnm.Print_Area" localSheetId="9">'3. Statement of pipeline assets'!$B$1:$AD$93</definedName>
    <definedName name="_xlnm.Print_Area" localSheetId="10">'3.1 Asset useful life'!$B$1:$F$37</definedName>
    <definedName name="_xlnm.Print_Area" localSheetId="11">'3.2 Shared supporting assets'!$B$1:$G$41</definedName>
    <definedName name="_xlnm.Print_Area" localSheetId="13">'4. Recovered capital'!$B$1:$BI$38</definedName>
    <definedName name="_xlnm.Print_Area" localSheetId="14">'4.1 Pipelines capex'!$B$1:$E$34</definedName>
    <definedName name="_xlnm.Print_Area" localSheetId="16">'5. Weighted average price'!$B$1:$BI$20</definedName>
    <definedName name="_xlnm.Print_Area" localSheetId="17">'5.1 Exempt WAP services'!$B$1:$E$13</definedName>
    <definedName name="_xlnm.Print_Area" localSheetId="18">'5.2 Actual Pricing'!$B$1:$E$5</definedName>
    <definedName name="_xlnm.Print_Area" localSheetId="20">'6. Notes'!$B$1:$D$4</definedName>
    <definedName name="_xlnm.Print_Area" localSheetId="21">'Amendment record'!$A$2:$G$90</definedName>
    <definedName name="_xlnm.Print_Area" localSheetId="1">Contents!$A$1:$J$41</definedName>
    <definedName name="_xlnm.Print_Area" localSheetId="0">Cover!$A$1:$I$47</definedName>
    <definedName name="_xlnm.Print_Area" localSheetId="23">Sheet1!$A$1:$N$32</definedName>
    <definedName name="_xlnm.Print_Area">#REF!</definedName>
    <definedName name="PRINT_CANBERRA">#REF!</definedName>
    <definedName name="PRINT_SYDNEY">#REF!</definedName>
    <definedName name="_xlnm.Print_Titles">#N/A</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All">#N/A</definedName>
    <definedName name="Prior_catergory">#REF!</definedName>
    <definedName name="Prior_period">#REF!</definedName>
    <definedName name="Prior_Year___2000_2001____by_month">#REF!</definedName>
    <definedName name="Prior_Year___2000_2001____Year_to_date">#REF!</definedName>
    <definedName name="Pro_Forma">#REF!</definedName>
    <definedName name="Pro_Rata_Dte">#REF!</definedName>
    <definedName name="prod">#REF!</definedName>
    <definedName name="Product">#REF!</definedName>
    <definedName name="ProfEquAcc_ANPSPV">#REF!</definedName>
    <definedName name="ProfEquAcc_Eii">#REF!</definedName>
    <definedName name="ProfEquAcc_Eii2">#REF!</definedName>
    <definedName name="Profit">#REF!,#REF!</definedName>
    <definedName name="profitandloss">#REF!</definedName>
    <definedName name="PROFITMONTH">#REF!</definedName>
    <definedName name="PROFITYTD">#REF!</definedName>
    <definedName name="projCode">#REF!</definedName>
    <definedName name="Project_Data">#REF!</definedName>
    <definedName name="Project_Groups">OFFSET(#REF!,0,0,(COUNTA(#REF!))-1,1)</definedName>
    <definedName name="Project_Lead_Times">#REF!</definedName>
    <definedName name="Project_Lead_Times_Local">#REF!</definedName>
    <definedName name="Project_name">#REF!</definedName>
    <definedName name="Project_Pivot_Data">#REF!</definedName>
    <definedName name="PROJECTCODES">#REF!</definedName>
    <definedName name="ProjectName">{"BU Name or Client/Project Name"}</definedName>
    <definedName name="projects">#REF!</definedName>
    <definedName name="Projects_Tasks_Mapped_to_Activities">#REF!</definedName>
    <definedName name="projID">#REF!</definedName>
    <definedName name="ProjList">#REF!</definedName>
    <definedName name="projName">#REF!</definedName>
    <definedName name="PROJTYPE">#REF!</definedName>
    <definedName name="prolinks_04764a45d96844e4bf76262e1858a5b9" hidden="1">#REF!</definedName>
    <definedName name="prolinks_050751c614ad42cbac7c7ff3b6307b8d" hidden="1">#REF!</definedName>
    <definedName name="prolinks_0d03f6757efb4aa7950d1972d7c46df4" hidden="1">#REF!</definedName>
    <definedName name="prolinks_0d93ae85f8fd4c5e82ffc7218a982628" hidden="1">#REF!</definedName>
    <definedName name="prolinks_1bfc1330c0d140a0b1c469b1dd17ae92" hidden="1">#REF!</definedName>
    <definedName name="prolinks_20b0bf82557e456586c4a899e14490ef" hidden="1">#REF!</definedName>
    <definedName name="prolinks_235798cdc8084aee97090c8d6f654205" hidden="1">#REF!</definedName>
    <definedName name="prolinks_297c4a23d781455e92f462dcda89b86d" hidden="1">#REF!</definedName>
    <definedName name="prolinks_373ac7233c5945f69d75cf16fbf3cf40" hidden="1">#REF!</definedName>
    <definedName name="prolinks_3b86a99b17c3454c9dda1e3f48df9edf" hidden="1">#REF!</definedName>
    <definedName name="prolinks_3ebc68a8156a47e68ef78919e3a9ff13" hidden="1">#REF!</definedName>
    <definedName name="prolinks_425100fb40644305bb307b09aedfedff" hidden="1">#REF!</definedName>
    <definedName name="prolinks_4328f2b1e19a498da18ed9cb6638d4fc" hidden="1">#REF!</definedName>
    <definedName name="prolinks_496532c178ca4e2f8fc9b2291bf305b3" hidden="1">#REF!</definedName>
    <definedName name="prolinks_5240e593ce22416bba4813f7a80adb73" hidden="1">#REF!</definedName>
    <definedName name="prolinks_58dcaeea7292413b904189871e78cb8e" hidden="1">#REF!</definedName>
    <definedName name="prolinks_6820e1ddada74b268d9073250e83331e" hidden="1">#REF!</definedName>
    <definedName name="prolinks_6e4c6884541243d2a42d93523c2284c4" hidden="1">#REF!</definedName>
    <definedName name="prolinks_708cc393b3094461b5ade0d78ac0d017" hidden="1">#REF!</definedName>
    <definedName name="prolinks_74765f536fca42e8b6508451ff94b51e" hidden="1">#REF!</definedName>
    <definedName name="prolinks_76b357c796284903a5bb91a56ce2789d" hidden="1">#REF!</definedName>
    <definedName name="prolinks_84bf3d1c16de49869eaa935e1dfc5784" hidden="1">#REF!</definedName>
    <definedName name="prolinks_87b6c64a9bd34be7918fd9b3fe75c5ef" hidden="1">#REF!</definedName>
    <definedName name="prolinks_92e4014103c64984b058346caba0e464" hidden="1">#REF!</definedName>
    <definedName name="prolinks_958c82501af24fa7a94d28292b82c331" hidden="1">#REF!</definedName>
    <definedName name="prolinks_9ac3432dc1fb4c58813d1e306df00700" hidden="1">#REF!</definedName>
    <definedName name="prolinks_a0a65505379546f985709043c394399c" hidden="1">#REF!</definedName>
    <definedName name="prolinks_a856fefbd8764283be18ba3c90943cbe" hidden="1">#REF!</definedName>
    <definedName name="prolinks_b5b4033e0f564e8d9c7007dad538acab" hidden="1">#REF!</definedName>
    <definedName name="prolinks_b63d321e9c4e446c94b565986aca7714" hidden="1">#REF!</definedName>
    <definedName name="prolinks_ba31bb4e8a474273903e6d1d2ae93a18" hidden="1">#REF!</definedName>
    <definedName name="prolinks_c5b23723541d4c72b3f4cef483c2a916" hidden="1">#REF!</definedName>
    <definedName name="prolinks_d4a27190bd0b43afba3a73d0edd42990" hidden="1">#REF!</definedName>
    <definedName name="prolinks_db025c509cca4b58bce86055eb5c33cc" hidden="1">#REF!</definedName>
    <definedName name="prolinks_db70f40d075b4ac78e20777cefb6abcf" hidden="1">#REF!</definedName>
    <definedName name="prolinks_df157b6aec634f09803f3317344e9709" hidden="1">#REF!</definedName>
    <definedName name="prolinks_f7355f9895884d72a94924af04309405" hidden="1">#REF!</definedName>
    <definedName name="prolinks_f7c6c1cac2934a70b6f3c2ec9fbac629" hidden="1">#REF!</definedName>
    <definedName name="prolinks_f9ddc208c7cf45999a3aec4266b56cfa" hidden="1">#REF!</definedName>
    <definedName name="prolinks_fab62bd0791346bd95ae13a3d1a7e473" hidden="1">#REF!</definedName>
    <definedName name="Proposed">#REF!</definedName>
    <definedName name="PublishDate">#REF!</definedName>
    <definedName name="PublishDateExists">#REF!</definedName>
    <definedName name="Puerto_Rico">#REF!</definedName>
    <definedName name="PV_Fixed_Leg">#REF!</definedName>
    <definedName name="PV_Fixed_Leg_2">#REF!</definedName>
    <definedName name="PV_Fixed_Leg_3">#REF!</definedName>
    <definedName name="PV_Fixed_Op">#REF!</definedName>
    <definedName name="PV_Floating_Leg">#REF!</definedName>
    <definedName name="PV_Floating_Leg_2">#REF!</definedName>
    <definedName name="PV_Floating_Leg_3">#REF!</definedName>
    <definedName name="PV_Floating_Op">#REF!</definedName>
    <definedName name="PWCProportion05">#REF!</definedName>
    <definedName name="PWCProportion07">#REF!</definedName>
    <definedName name="PWCProportion08">#REF!</definedName>
    <definedName name="q">#REF!</definedName>
    <definedName name="q_selAssetsListing">#REF!</definedName>
    <definedName name="q_selLiabilityListing">#REF!</definedName>
    <definedName name="Qatar">#REF!</definedName>
    <definedName name="Qld_AMS_City">#REF!</definedName>
    <definedName name="Qld_AMS_Regional">#REF!</definedName>
    <definedName name="QLD_BudgetData">#REF!</definedName>
    <definedName name="QldRepaymentInterestRate">#REF!</definedName>
    <definedName name="qqqqqqqqqqqqqq">#REF!</definedName>
    <definedName name="qqwed">#REF!</definedName>
    <definedName name="qryXLDateListOutput">#REF!</definedName>
    <definedName name="qryXLOutput">#REF!</definedName>
    <definedName name="qryXLOutputAssetClass">#REF!</definedName>
    <definedName name="qryXLOutputAssetClassGroups">#REF!</definedName>
    <definedName name="Qtr_1">#REF!</definedName>
    <definedName name="Qtr_2">#REF!</definedName>
    <definedName name="Qtr_3">#REF!</definedName>
    <definedName name="Qtr_4">#REF!</definedName>
    <definedName name="Qtr_Name">#REF!</definedName>
    <definedName name="Qtrly">#REF!</definedName>
    <definedName name="qtrly_int">#REF!</definedName>
    <definedName name="Qtrs_In_Yr">#REF!</definedName>
    <definedName name="Qtrs_Yr">#REF!</definedName>
    <definedName name="Quarters">#REF!</definedName>
    <definedName name="Quarters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cle">#REF!</definedName>
    <definedName name="RAFee">#REF!</definedName>
    <definedName name="rate">#REF!</definedName>
    <definedName name="Rates">#REF!</definedName>
    <definedName name="rbpdetailed">#REF!</definedName>
    <definedName name="RBPSUMMARY">#REF!</definedName>
    <definedName name="RCP_1to5">"2015-16 to 2019-20"</definedName>
    <definedName name="RCT">OFFSET(#REF!,1,0,1,1):INDEX(#REF!,COUNTIF(#REF!,"?*"))</definedName>
    <definedName name="RCTColHeaderRows">#REF!</definedName>
    <definedName name="RCTRangeToClear">#REF!</definedName>
    <definedName name="RCTRangeToCopy">#REF!</definedName>
    <definedName name="Real_date">#REF!</definedName>
    <definedName name="RECAUST1">#REF!</definedName>
    <definedName name="RECAUST2">#REF!</definedName>
    <definedName name="RECEIPTS99">#REF!</definedName>
    <definedName name="RechargeLF">#REF!</definedName>
    <definedName name="RedcliffeHospital">#REF!</definedName>
    <definedName name="redemption">#REF!</definedName>
    <definedName name="RefiDate1">#REF!</definedName>
    <definedName name="RefinanceFeesBookDepnRate">#REF!</definedName>
    <definedName name="RefiTaxDepn">#REF!</definedName>
    <definedName name="reg2Hier1">#REF!</definedName>
    <definedName name="reg2Hier2">#REF!</definedName>
    <definedName name="reg2Hier3">#REF!</definedName>
    <definedName name="reg2Hier4">#REF!</definedName>
    <definedName name="reg2Hier5">#REF!</definedName>
    <definedName name="reg3Hier1">#REF!</definedName>
    <definedName name="reg3Hier2">#REF!</definedName>
    <definedName name="reg3Hier3">#REF!</definedName>
    <definedName name="reg3Hier4">#REF!</definedName>
    <definedName name="reg3Hier5">#REF!</definedName>
    <definedName name="reg4Hier1">#REF!</definedName>
    <definedName name="reg4Hier2">#REF!</definedName>
    <definedName name="reg4Hier3">#REF!</definedName>
    <definedName name="reg4Hier4">#REF!</definedName>
    <definedName name="reg4Hier5">#REF!</definedName>
    <definedName name="reg5Hier1">#REF!</definedName>
    <definedName name="reg5Hier2">#REF!</definedName>
    <definedName name="reg5Hier3">#REF!</definedName>
    <definedName name="reg5Hier4">#REF!</definedName>
    <definedName name="reg5Hier5">#REF!</definedName>
    <definedName name="RegDistInt">#REF!</definedName>
    <definedName name="RegDistMba">#REF!</definedName>
    <definedName name="RegearingIntOnlyEnd">#REF!</definedName>
    <definedName name="regHier1">#REF!</definedName>
    <definedName name="regHier2">#REF!</definedName>
    <definedName name="regHier3">#REF!</definedName>
    <definedName name="regHier4">#REF!</definedName>
    <definedName name="regHier5">#REF!</definedName>
    <definedName name="regHierAct">#REF!</definedName>
    <definedName name="regHierAva">#REF!</definedName>
    <definedName name="regHierCode">#REF!</definedName>
    <definedName name="regHierEff">#REF!</definedName>
    <definedName name="regHierID">#REF!</definedName>
    <definedName name="regHierName">#REF!</definedName>
    <definedName name="regHierOrgSub">#REF!</definedName>
    <definedName name="regHierOrgVis">#REF!</definedName>
    <definedName name="regHierSup">#REF!</definedName>
    <definedName name="regIncCode">#REF!</definedName>
    <definedName name="Region_Codes2">#REF!</definedName>
    <definedName name="regionCode">#REF!</definedName>
    <definedName name="regionID">#REF!</definedName>
    <definedName name="regionName">#REF!</definedName>
    <definedName name="regOrgCont">#REF!</definedName>
    <definedName name="regOrgCont2">#REF!</definedName>
    <definedName name="regOrgCont3">#REF!</definedName>
    <definedName name="regOrgCont4">#REF!</definedName>
    <definedName name="regOrgCont5">#REF!</definedName>
    <definedName name="regOrgSub">#REF!</definedName>
    <definedName name="RegoToDriver">#REF!</definedName>
    <definedName name="REL">#REF!</definedName>
    <definedName name="Related_Worktags_Dim">OFFSET(#REF!,0,0,(COUNTA(#REF!))-1,1)</definedName>
    <definedName name="rem_dollarperGJ">#REF!</definedName>
    <definedName name="replaceSheets">#REF!</definedName>
    <definedName name="Reporting_Period">#REF!</definedName>
    <definedName name="ReportingDate">#REF!</definedName>
    <definedName name="Reserving_Target">#REF!</definedName>
    <definedName name="Reserving_Target2">#REF!</definedName>
    <definedName name="ResNo_Tbl">#REF!</definedName>
    <definedName name="RESPONSIBILITYAPPLICATIONID1">#REF!</definedName>
    <definedName name="RESPONSIBILITYID1">#REF!</definedName>
    <definedName name="RESPONSIBILITYNAME1">#REF!</definedName>
    <definedName name="RestartFrequency">#REF!</definedName>
    <definedName name="Retail">#REF!</definedName>
    <definedName name="retrievedata">#REF!</definedName>
    <definedName name="RetTarBud03">#REF!</definedName>
    <definedName name="Reunion">#REF!</definedName>
    <definedName name="Rev_Solve">#REF!</definedName>
    <definedName name="RevCat">#REF!</definedName>
    <definedName name="revCatHier2">#REF!</definedName>
    <definedName name="revCatName">#REF!</definedName>
    <definedName name="Revenue_Categories">OFFSET(#REF!,0,0,(COUNTA(#REF!))-3,1)</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SensFlag">#REF!</definedName>
    <definedName name="Rf">#REF!</definedName>
    <definedName name="RFMLytton">#REF!</definedName>
    <definedName name="RFMRBPExp">#REF!</definedName>
    <definedName name="RL_tbl">#REF!</definedName>
    <definedName name="RLPL">#REF!</definedName>
    <definedName name="RMCOptions">"*000000000000000"</definedName>
    <definedName name="RN">#REF!</definedName>
    <definedName name="rngTermStructure">#REF!,#REF!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lling">#REF!</definedName>
    <definedName name="Rollover">#REF!</definedName>
    <definedName name="Rollover_3yr">#REF!</definedName>
    <definedName name="Romania">#REF!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#REF!</definedName>
    <definedName name="Rounding_Switch">#REF!</definedName>
    <definedName name="Rounding_Tolerance">#REF!</definedName>
    <definedName name="row">#REF!</definedName>
    <definedName name="RowColumnAligned">TRUE</definedName>
    <definedName name="RowColumnInsInfo">TRUE</definedName>
    <definedName name="ROWSTOUPLOAD1">#REF!</definedName>
    <definedName name="rPipelineAssets">#REF!</definedName>
    <definedName name="rpipelines" comment="classes of pipeline assets ">Sheet1!$B$3:$B$12</definedName>
    <definedName name="RPS1_Allinrate">#REF!</definedName>
    <definedName name="RPS1_commencement_date">#REF!</definedName>
    <definedName name="RPS1_description">#REF!</definedName>
    <definedName name="RPS1_drawdown">#REF!</definedName>
    <definedName name="RPS1_drawdown_date">#REF!</definedName>
    <definedName name="RPS1_maturity_date">#REF!</definedName>
    <definedName name="RPS1_switch">#REF!</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rf">#REF!</definedName>
    <definedName name="rsharedassets" comment="classets of shared assets">Sheet1!$B$15:$B$17</definedName>
    <definedName name="rt10yrSwap">#REF!</definedName>
    <definedName name="rtRf1">#REF!</definedName>
    <definedName name="Russian_Federation">#REF!</definedName>
    <definedName name="rvanilla">#REF!</definedName>
    <definedName name="rvanilla01">#REF!</definedName>
    <definedName name="rvanilla02">#REF!</definedName>
    <definedName name="rvanilla03">#REF!</definedName>
    <definedName name="rvanilla04">#REF!</definedName>
    <definedName name="rvanilla05">#REF!</definedName>
    <definedName name="rvanilla06">#REF!</definedName>
    <definedName name="rvanilla07">#REF!</definedName>
    <definedName name="rvanilla08">#REF!</definedName>
    <definedName name="rvanilla09">#REF!</definedName>
    <definedName name="rvanilla10">#REF!</definedName>
    <definedName name="Rwanda">#REF!</definedName>
    <definedName name="RWT_Cost_Center">#REF!</definedName>
    <definedName name="RWT_Custom_Org">OFFSET(#REF!,0,0,(COUNTA(#REF!))-1,1)</definedName>
    <definedName name="RWT_Custom_Worktag">OFFSET(#REF!,0,0,(COUNTA(#REF!))-1,1)</definedName>
    <definedName name="RWT_Customer">OFFSET(#REF!,0,0,(COUNTA(#REF!))-1,1)</definedName>
    <definedName name="RWT_Expense_Item">OFFSET(#REF!,0,0,(COUNTA(#REF!))-1,1)</definedName>
    <definedName name="RWT_Gift">OFFSET(#REF!,0,0,(COUNTA(#REF!))-1,1)</definedName>
    <definedName name="RWT_Grant">OFFSET(#REF!,0,0,(COUNTA(#REF!))-1,1)</definedName>
    <definedName name="RWT_Loan">OFFSET(#REF!,0,0,(COUNTA(#REF!))-1,1)</definedName>
    <definedName name="RWT_Program">OFFSET(#REF!,0,0,(COUNTA(#REF!))-1,1)</definedName>
    <definedName name="RWT_Project">OFFSET(#REF!,0,0,(COUNTA(#REF!))-1,1)</definedName>
    <definedName name="RWT_Region">OFFSET(#REF!,0,0,(COUNTA(#REF!))-1,1)</definedName>
    <definedName name="RWT_Revenue_Category">OFFSET(#REF!,0,0,(COUNTA(#REF!))-1,1)</definedName>
    <definedName name="RWT_Sales_Item">OFFSET(#REF!,0,0,(COUNTA(#REF!))-1,1)</definedName>
    <definedName name="RWT_Spend_Category">OFFSET(#REF!,0,0,(COUNTA(#REF!))-1,1)</definedName>
    <definedName name="RWT_Sponsor">OFFSET(#REF!,0,0,(COUNTA(#REF!))-1,1)</definedName>
    <definedName name="rYesNo">Sheet1!$B$19:$B$20</definedName>
    <definedName name="s_Measure">#REF!</definedName>
    <definedName name="s_Version">#REF!</definedName>
    <definedName name="s_Year">#REF!</definedName>
    <definedName name="SA_AMS_city">#REF!</definedName>
    <definedName name="SA_AMS_Regional">#REF!</definedName>
    <definedName name="SA_BudgetData">#REF!</definedName>
    <definedName name="Saint_Barthelemy">#REF!</definedName>
    <definedName name="Saint_Helena__Ascension_and_Tristan_da_Cunha">#REF!</definedName>
    <definedName name="Saint_Kitts_and_Nevis">#REF!</definedName>
    <definedName name="Saint_Lucia">#REF!</definedName>
    <definedName name="Saint_Martin">#REF!</definedName>
    <definedName name="Saint_Pierre_and_Miquelon">#REF!</definedName>
    <definedName name="Saint_Vincent_and_the_Grenadines">#REF!</definedName>
    <definedName name="Samoa">#REF!</definedName>
    <definedName name="SAMortgageDuty">#REF!</definedName>
    <definedName name="San_Marino">#REF!</definedName>
    <definedName name="sANTOS">#REF!</definedName>
    <definedName name="Sao_Tome_and_Principe">#REF!</definedName>
    <definedName name="SAPBEXhrIndnt" hidden="1">"Wide"</definedName>
    <definedName name="SAPsysID" hidden="1">"708C5W7SBKP804JT78WJ0JNKI"</definedName>
    <definedName name="SAPwbID" hidden="1">"ARS"</definedName>
    <definedName name="Saudi_Arabia">#REF!</definedName>
    <definedName name="Scenario">#REF!</definedName>
    <definedName name="Scenario_Name">#REF!</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Debt_Facilities">#REF!</definedName>
    <definedName name="Schedule_of_Debt_Summary">#REF!</definedName>
    <definedName name="Schedule_of_Hedging__Exposure_Comparison">#REF!</definedName>
    <definedName name="Schedule_of_Hedging__Summary">#REF!</definedName>
    <definedName name="SCHEDULE_OF_OTHER_RECONCILIATION_ITEMS">#REF!</definedName>
    <definedName name="scope">#REF!</definedName>
    <definedName name="Scorecard_Rating">#REF!</definedName>
    <definedName name="SCpreconfig">#REF!</definedName>
    <definedName name="sdfs">#REF!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lect">#REF!</definedName>
    <definedName name="Semi_Ann">#REF!</definedName>
    <definedName name="sencount">1</definedName>
    <definedName name="Senegal">#REF!</definedName>
    <definedName name="Seo">#REF!</definedName>
    <definedName name="Sep">#REF!</definedName>
    <definedName name="SEP08SPEND">#REF!</definedName>
    <definedName name="SEP09SPEND">#REF!</definedName>
    <definedName name="Serbia">#REF!</definedName>
    <definedName name="Series">#REF!</definedName>
    <definedName name="SETOFBOOKSID1">#REF!</definedName>
    <definedName name="SETOFBOOKSNAME1">#REF!</definedName>
    <definedName name="settle">#REF!</definedName>
    <definedName name="Seychelles">#REF!</definedName>
    <definedName name="SFA_Amort">#REF!</definedName>
    <definedName name="SGRSUYTYIUYOYO">#REF!</definedName>
    <definedName name="SGSA_ACQ_2013a">#REF!</definedName>
    <definedName name="SGSA_ACQ_2014">#REF!</definedName>
    <definedName name="SGSA_ACQ_2014a">#REF!</definedName>
    <definedName name="SGSA_ACQ_2015">#REF!</definedName>
    <definedName name="SGTable">#REF!</definedName>
    <definedName name="Sheet_Index">#REF!</definedName>
    <definedName name="Shell">#REF!</definedName>
    <definedName name="Shell_1">#REF!</definedName>
    <definedName name="Shell_2">#REF!</definedName>
    <definedName name="Sierra_Leone">#REF!</definedName>
    <definedName name="Signals_Master">#REF!</definedName>
    <definedName name="Singapore">#REF!</definedName>
    <definedName name="Sint_Maarten">#REF!</definedName>
    <definedName name="Site_Address">#REF!</definedName>
    <definedName name="Slovakia">#REF!</definedName>
    <definedName name="Slovenia">#REF!</definedName>
    <definedName name="SMECustNo">#REF!</definedName>
    <definedName name="SN">#REF!</definedName>
    <definedName name="Solomon_Islands">#REF!</definedName>
    <definedName name="Solve_NPV_5">#REF!</definedName>
    <definedName name="SolveFormulas">#REF!</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3</definedName>
    <definedName name="solver_val">1863661</definedName>
    <definedName name="Somalia">#REF!</definedName>
    <definedName name="Source">#REF!</definedName>
    <definedName name="Source_Cost">#REF!</definedName>
    <definedName name="South_Africa">#REF!</definedName>
    <definedName name="South_Sudan">#REF!</definedName>
    <definedName name="SP_Table_Data">#REF!,#REF!,#REF!,#REF!,#REF!</definedName>
    <definedName name="Spain">#REF!</definedName>
    <definedName name="Spec_WACC">#REF!</definedName>
    <definedName name="SPECIFIC">#REF!</definedName>
    <definedName name="Spend_Categories">OFFSET(#REF!,0,0,(COUNTA(#REF!))-2,1)</definedName>
    <definedName name="SpendCat">#REF!</definedName>
    <definedName name="spendCatAdPayUse">#REF!</definedName>
    <definedName name="spendCatExpUse">#REF!</definedName>
    <definedName name="spendCatHier2">#REF!</definedName>
    <definedName name="spendCatID">#REF!</definedName>
    <definedName name="spendCatName">#REF!</definedName>
    <definedName name="spendCatProcUse">#REF!</definedName>
    <definedName name="spendCatSupInUse">#REF!</definedName>
    <definedName name="spendCatTrackIt">#REF!</definedName>
    <definedName name="spendCatUsage">#REF!</definedName>
    <definedName name="SPENDFEB09">#REF!</definedName>
    <definedName name="SpotUSD">#REF!</definedName>
    <definedName name="srcNmdRng">#REF!</definedName>
    <definedName name="srcShtNm">#REF!</definedName>
    <definedName name="Sri_Lanka">#REF!</definedName>
    <definedName name="ss" hidden="1">{#N/A,#N/A,FALSE,"CapitalReport"}</definedName>
    <definedName name="SSSSS" hidden="1">{#N/A,#N/A,TRUE,"Cover sheet";#N/A,#N/A,TRUE,"Summary";#N/A,#N/A,TRUE,"Key Assumptions";#N/A,#N/A,TRUE,"Profit &amp; Loss";#N/A,#N/A,TRUE,"Balance Sheet";#N/A,#N/A,TRUE,"Cashflow";#N/A,#N/A,TRUE,"IRR";#N/A,#N/A,TRUE,"Ratios";#N/A,#N/A,TRUE,"Debt analysis"}</definedName>
    <definedName name="STAFFAUG08">#REF!</definedName>
    <definedName name="StampDutyFee">#REF!</definedName>
    <definedName name="StampDutyFeeDiff">#REF!</definedName>
    <definedName name="StampDutyFeePaste">#REF!</definedName>
    <definedName name="start_1">#REF!</definedName>
    <definedName name="Start_2001">#REF!</definedName>
    <definedName name="Start_date">#REF!</definedName>
    <definedName name="Start_of_Contract_Range">#REF!</definedName>
    <definedName name="startdate">#REF!</definedName>
    <definedName name="STARTJOURNALIMPORT1">#REF!</definedName>
    <definedName name="StartPeriodName1">#REF!</definedName>
    <definedName name="StartPrevWeek">#REF!</definedName>
    <definedName name="State">#REF!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OFFSET(#REF!,0,0,(COUNTA(#REF!))-1,1)</definedName>
    <definedName name="stef" hidden="1">{#N/A,#N/A,TRUE,"Cover sheet";#N/A,#N/A,TRUE,"Summary";#N/A,#N/A,TRUE,"Key Assumptions";#N/A,#N/A,TRUE,"Profit &amp; Loss";#N/A,#N/A,TRUE,"Balance Sheet";#N/A,#N/A,TRUE,"Cashflow";#N/A,#N/A,TRUE,"IRR";#N/A,#N/A,TRUE,"Ratios";#N/A,#N/A,TRUE,"Debt analysis"}</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h_Table_Data">#REF!,#REF!,#REF!,#REF!,#REF!,#REF!,#REF!</definedName>
    <definedName name="STI_Rounding_Factor">#REF!</definedName>
    <definedName name="stop">#REF!</definedName>
    <definedName name="Strategies">#REF!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dan">#REF!</definedName>
    <definedName name="Sue">#REF!</definedName>
    <definedName name="sum">#REF!</definedName>
    <definedName name="summarybalancesheet">#REF!</definedName>
    <definedName name="summaryconsolidation">#REF!</definedName>
    <definedName name="Sunshine">#REF!</definedName>
    <definedName name="Sunshine_Cost">#REF!</definedName>
    <definedName name="Sup_Table_Data">#REF!,#REF!,#REF!,#REF!,#REF!,#REF!</definedName>
    <definedName name="supHier">#REF!</definedName>
    <definedName name="supIDTable">OFFSET(#REF!,1,0,COUNTA(#REF!)-13,2)</definedName>
    <definedName name="supplierNamesDD">OFFSET(#REF!,1,0,COUNTA(#REF!)-1,1)</definedName>
    <definedName name="Supply_Origin">#REF!</definedName>
    <definedName name="Suriname">#REF!</definedName>
    <definedName name="Svalbard_and_Jan_Mayen">#REF!</definedName>
    <definedName name="Swap_Fixed_Rate">#REF!</definedName>
    <definedName name="Swap_Fixed_Rate_2">#REF!</definedName>
    <definedName name="Swap_Fixed_Rate_3">#REF!</definedName>
    <definedName name="Swap_Fixed_Rate_Op">#REF!</definedName>
    <definedName name="Swap_Principal_3">#REF!</definedName>
    <definedName name="Swap_Principal_4">#REF!</definedName>
    <definedName name="Swap_Principal_5">#REF!</definedName>
    <definedName name="Swap_Principal_6">#REF!</definedName>
    <definedName name="Swap_Target">#REF!</definedName>
    <definedName name="Swap3">#REF!</definedName>
    <definedName name="Swap5">#REF!</definedName>
    <definedName name="Swap7">#REF!</definedName>
    <definedName name="SwapMask">#REF!</definedName>
    <definedName name="Swaziland">#REF!</definedName>
    <definedName name="Sweden">#REF!</definedName>
    <definedName name="Switzerland">#REF!</definedName>
    <definedName name="Syria">#REF!</definedName>
    <definedName name="System_Peak">#REF!</definedName>
    <definedName name="SysUser">OFFSET(#REF!,1,0,1,1):INDEX(#REF!,COUNTIF(#REF!,"?*"))</definedName>
    <definedName name="SysUserColHeaderRows">#REF!</definedName>
    <definedName name="SysUserRangeToClear">#REF!</definedName>
    <definedName name="SysUserRangeToCopy">#REF!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iwan">#REF!</definedName>
    <definedName name="Tajikistan">#REF!</definedName>
    <definedName name="Talent">OFFSET(#REF!,1,0,1,1):INDEX(#REF!,COUNTIF(#REF!,"?*"))</definedName>
    <definedName name="TalentColHeaderRows">#REF!</definedName>
    <definedName name="TalentRangeToClear">#REF!</definedName>
    <definedName name="TalentRangeToCopy">#REF!</definedName>
    <definedName name="Tanzania">#REF!</definedName>
    <definedName name="Target_DSCR">#REF!</definedName>
    <definedName name="Target_MDQ">#REF!</definedName>
    <definedName name="Target_Tail">#REF!</definedName>
    <definedName name="TargetDSCRTable">#REF!</definedName>
    <definedName name="TARIFF">#REF!</definedName>
    <definedName name="TariffCR">#REF!</definedName>
    <definedName name="TariffTH">#REF!</definedName>
    <definedName name="TARIFFTRANSPORT">#REF!</definedName>
    <definedName name="tarShtNm">#REF!</definedName>
    <definedName name="Task">#REF!</definedName>
    <definedName name="TaskList">#REF!</definedName>
    <definedName name="Tax">#REF!</definedName>
    <definedName name="Tax_Expense">#REF!</definedName>
    <definedName name="Tax_Life">#REF!</definedName>
    <definedName name="Tax_Rate">#REF!</definedName>
    <definedName name="TAX_RATE_94_95_________TAX1">#REF!</definedName>
    <definedName name="TAXATION">#REF!</definedName>
    <definedName name="taxcalcs">#REF!</definedName>
    <definedName name="TaxID_Afghanistan">#REF!</definedName>
    <definedName name="TaxID_Albania">#REF!</definedName>
    <definedName name="TaxID_Algeria">#REF!</definedName>
    <definedName name="TaxID_American_Samoa">#REF!</definedName>
    <definedName name="TaxID_Andorra">#REF!</definedName>
    <definedName name="TaxID_Angola">#REF!</definedName>
    <definedName name="TaxID_Anguilla">#REF!</definedName>
    <definedName name="TaxID_Antigua_and_Barbuda">#REF!</definedName>
    <definedName name="TaxID_Argentina">#REF!</definedName>
    <definedName name="TaxID_Armenia">#REF!</definedName>
    <definedName name="TaxID_Aruba">#REF!</definedName>
    <definedName name="TaxID_Australia">#REF!</definedName>
    <definedName name="TaxID_Austria">#REF!</definedName>
    <definedName name="TaxID_Azerbaijan">#REF!</definedName>
    <definedName name="TaxID_Bahamas">#REF!</definedName>
    <definedName name="TaxID_Bahrain">#REF!</definedName>
    <definedName name="TaxID_Bangladesh">#REF!</definedName>
    <definedName name="TaxID_Barbados">#REF!</definedName>
    <definedName name="TaxID_Belarus">#REF!</definedName>
    <definedName name="TaxID_Belgium">#REF!</definedName>
    <definedName name="TaxID_Belize">#REF!</definedName>
    <definedName name="TaxID_Benin">#REF!</definedName>
    <definedName name="TaxID_Bermuda">#REF!</definedName>
    <definedName name="TaxID_Bhutan">#REF!</definedName>
    <definedName name="TaxID_Bolivia">#REF!</definedName>
    <definedName name="TaxID_Bonaire_Sint_Eustatius_and_Saba">#REF!</definedName>
    <definedName name="TaxID_Bosnia_and_Herzegovina">#REF!</definedName>
    <definedName name="TaxID_Botswana">#REF!</definedName>
    <definedName name="TaxID_Brazil">#REF!</definedName>
    <definedName name="TaxID_British_Indian_Ocean_Territory">#REF!</definedName>
    <definedName name="TaxID_British_Virgin_Islands">#REF!</definedName>
    <definedName name="TaxID_Brunei">#REF!</definedName>
    <definedName name="TaxID_Bulgaria">#REF!</definedName>
    <definedName name="TaxID_Burkina_Faso">#REF!</definedName>
    <definedName name="TaxID_Burundi">#REF!</definedName>
    <definedName name="TaxID_Cabo_Verde">#REF!</definedName>
    <definedName name="TaxID_Cambodia">#REF!</definedName>
    <definedName name="TaxID_Cameroon">#REF!</definedName>
    <definedName name="TaxID_Canada">#REF!</definedName>
    <definedName name="TaxID_Cayman_Islands">#REF!</definedName>
    <definedName name="TaxID_Central_African_Republic">#REF!</definedName>
    <definedName name="TaxID_Chad">#REF!</definedName>
    <definedName name="TaxID_Chile">#REF!</definedName>
    <definedName name="TaxID_China">#REF!</definedName>
    <definedName name="TaxID_Colombia">#REF!</definedName>
    <definedName name="TaxID_Comoros">#REF!</definedName>
    <definedName name="TaxID_Congo">#REF!</definedName>
    <definedName name="TaxID_Congo__Democratic_Republic_of_the">#REF!</definedName>
    <definedName name="TaxID_Congo_Democratic_Republic_of_the">#REF!</definedName>
    <definedName name="TaxID_Cook_Islands">#REF!</definedName>
    <definedName name="TaxID_Costa_Rica">#REF!</definedName>
    <definedName name="TaxID_Côte_dIvoire">#REF!</definedName>
    <definedName name="TaxID_Croatia">#REF!</definedName>
    <definedName name="TaxID_Cuba">#REF!</definedName>
    <definedName name="TaxID_Curaçao">#REF!</definedName>
    <definedName name="TaxID_Cyprus">#REF!</definedName>
    <definedName name="TaxID_Czech_Republic">#REF!</definedName>
    <definedName name="TaxID_Denmark">#REF!</definedName>
    <definedName name="TaxID_Djibouti">#REF!</definedName>
    <definedName name="TaxID_Dominica">#REF!</definedName>
    <definedName name="TaxID_Dominican_Republic">#REF!</definedName>
    <definedName name="TaxID_Ecuador">#REF!</definedName>
    <definedName name="TaxID_Egypt">#REF!</definedName>
    <definedName name="TaxID_El_Salvador">#REF!</definedName>
    <definedName name="TaxID_Equatorial_Guinea">#REF!</definedName>
    <definedName name="TaxID_Eritrea">#REF!</definedName>
    <definedName name="TaxID_Estonia">#REF!</definedName>
    <definedName name="TaxID_Ethiopia">#REF!</definedName>
    <definedName name="TaxID_Falkland_Islands">#REF!</definedName>
    <definedName name="TaxID_Faroe_Islands">#REF!</definedName>
    <definedName name="TaxID_Fiji">#REF!</definedName>
    <definedName name="TaxID_Finland">#REF!</definedName>
    <definedName name="TaxID_France">#REF!</definedName>
    <definedName name="TaxID_French_Guiana">#REF!</definedName>
    <definedName name="TaxID_French_Polynesia">#REF!</definedName>
    <definedName name="TaxID_Gabon">#REF!</definedName>
    <definedName name="TaxID_Gambia">#REF!</definedName>
    <definedName name="TaxID_Georgia">#REF!</definedName>
    <definedName name="TaxID_Germany">#REF!</definedName>
    <definedName name="TaxID_Ghana">#REF!</definedName>
    <definedName name="TaxID_Gibraltar">#REF!</definedName>
    <definedName name="TaxID_Greece">#REF!</definedName>
    <definedName name="TaxID_Greenland">#REF!</definedName>
    <definedName name="TaxID_Grenada">#REF!</definedName>
    <definedName name="TaxID_Guadeloupe">#REF!</definedName>
    <definedName name="TaxID_Guam">#REF!</definedName>
    <definedName name="TaxID_Guatemala">#REF!</definedName>
    <definedName name="TaxID_Guernsey">#REF!</definedName>
    <definedName name="TaxID_Guinea">#REF!</definedName>
    <definedName name="TaxID_Guinea_Bissau">#REF!</definedName>
    <definedName name="TaxID_Guyana">#REF!</definedName>
    <definedName name="TaxID_Haiti">#REF!</definedName>
    <definedName name="TaxID_Holy_See_Vatican_City_State">#REF!</definedName>
    <definedName name="TaxID_Honduras">#REF!</definedName>
    <definedName name="TaxID_Hong_Kong">#REF!</definedName>
    <definedName name="TaxID_Hungary">#REF!</definedName>
    <definedName name="TaxID_Iceland">#REF!</definedName>
    <definedName name="TaxID_India">#REF!</definedName>
    <definedName name="TaxID_Indonesia">#REF!</definedName>
    <definedName name="TaxID_Iran">#REF!</definedName>
    <definedName name="TaxID_Iraq">#REF!</definedName>
    <definedName name="TaxID_Ireland">#REF!</definedName>
    <definedName name="TaxID_Isle_of_Man">#REF!</definedName>
    <definedName name="TaxID_Israel">#REF!</definedName>
    <definedName name="TaxID_Italy">#REF!</definedName>
    <definedName name="TaxID_Jamaica">#REF!</definedName>
    <definedName name="TaxID_Japan">#REF!</definedName>
    <definedName name="TaxID_Jersey">#REF!</definedName>
    <definedName name="TaxID_Jordan">#REF!</definedName>
    <definedName name="TaxID_Kazakhstan">#REF!</definedName>
    <definedName name="TaxID_Kenya">#REF!</definedName>
    <definedName name="TaxID_Kiribati">#REF!</definedName>
    <definedName name="TaxID_Korea_Democratic_Peoples_Republic_of">#REF!</definedName>
    <definedName name="TaxID_Korea_Republic_of">#REF!</definedName>
    <definedName name="TaxID_Kosovo">#REF!</definedName>
    <definedName name="TaxID_Kuwait">#REF!</definedName>
    <definedName name="TaxID_Kyrgyzstan">#REF!</definedName>
    <definedName name="TaxID_Laos">#REF!</definedName>
    <definedName name="TaxID_Latvia">#REF!</definedName>
    <definedName name="TaxID_Lebanon">#REF!</definedName>
    <definedName name="TaxID_Lesotho">#REF!</definedName>
    <definedName name="TaxID_Liberia">#REF!</definedName>
    <definedName name="TaxID_Libya">#REF!</definedName>
    <definedName name="TaxID_Liechtenstein">#REF!</definedName>
    <definedName name="TaxID_Lithuania">#REF!</definedName>
    <definedName name="TaxID_Luxembourg">#REF!</definedName>
    <definedName name="TaxID_Macao">#REF!</definedName>
    <definedName name="TaxID_Macedonia_the_Former_Yugoslav_Republic_of">#REF!</definedName>
    <definedName name="TaxID_Madagascar">#REF!</definedName>
    <definedName name="TaxID_Malawi">#REF!</definedName>
    <definedName name="TaxID_Malaysia">#REF!</definedName>
    <definedName name="TaxID_Maldives">#REF!</definedName>
    <definedName name="TaxID_Mali">#REF!</definedName>
    <definedName name="TaxID_Malta">#REF!</definedName>
    <definedName name="TaxID_Marshall_Islands">#REF!</definedName>
    <definedName name="TaxID_Martinique">#REF!</definedName>
    <definedName name="TaxID_Mauritania">#REF!</definedName>
    <definedName name="TaxID_Mauritius">#REF!</definedName>
    <definedName name="TaxID_Mexico">#REF!</definedName>
    <definedName name="TaxID_Micronesia_Federated_States_of">#REF!</definedName>
    <definedName name="TaxID_Moldova">#REF!</definedName>
    <definedName name="TaxID_Monaco">#REF!</definedName>
    <definedName name="TaxID_Mongolia">#REF!</definedName>
    <definedName name="TaxID_Montenegro">#REF!</definedName>
    <definedName name="TaxID_Montserrat">#REF!</definedName>
    <definedName name="TaxID_Morocco">#REF!</definedName>
    <definedName name="TaxID_Mozambique">#REF!</definedName>
    <definedName name="TaxID_Myanmar">#REF!</definedName>
    <definedName name="TaxID_Namibia">#REF!</definedName>
    <definedName name="TaxID_Nauru">#REF!</definedName>
    <definedName name="TaxID_Nepal">#REF!</definedName>
    <definedName name="TaxID_Netherlands">#REF!</definedName>
    <definedName name="TaxID_New_Caledonia">#REF!</definedName>
    <definedName name="TaxID_New_Zealand">#REF!</definedName>
    <definedName name="TaxID_Nicaragua">#REF!</definedName>
    <definedName name="TaxID_Niger">#REF!</definedName>
    <definedName name="TaxID_Nigeria">#REF!</definedName>
    <definedName name="TaxID_Northern_Mariana_Islands">#REF!</definedName>
    <definedName name="TaxID_Norway">#REF!</definedName>
    <definedName name="TaxID_Oman">#REF!</definedName>
    <definedName name="TaxID_Pakistan">#REF!</definedName>
    <definedName name="TaxID_Palau">#REF!</definedName>
    <definedName name="TaxID_Palestine">#REF!</definedName>
    <definedName name="TaxID_Panama">#REF!</definedName>
    <definedName name="TaxID_Papua_New_Guinea">#REF!</definedName>
    <definedName name="TaxID_Paraguay">#REF!</definedName>
    <definedName name="TaxID_Peru">#REF!</definedName>
    <definedName name="TaxID_Philippines">#REF!</definedName>
    <definedName name="TaxID_Pitcairn_Islands">#REF!</definedName>
    <definedName name="TaxID_Poland">#REF!</definedName>
    <definedName name="TaxID_Portugal">#REF!</definedName>
    <definedName name="TaxID_Puerto_Rico">#REF!</definedName>
    <definedName name="TaxID_Qatar">#REF!</definedName>
    <definedName name="TaxID_Reunion">#REF!</definedName>
    <definedName name="TaxID_Romania">#REF!</definedName>
    <definedName name="TaxID_Russian_Federation">#REF!</definedName>
    <definedName name="TaxID_Rwanda">#REF!</definedName>
    <definedName name="TaxID_Saint_Kitts_and_Nevis">#REF!</definedName>
    <definedName name="TaxID_Saint_Lucia">#REF!</definedName>
    <definedName name="TaxID_Saint_Vincent_and_the_Grenadines">#REF!</definedName>
    <definedName name="TaxID_Samoa">#REF!</definedName>
    <definedName name="TaxID_San_Marino">#REF!</definedName>
    <definedName name="TaxID_Sao_Tome_and_Principe">#REF!</definedName>
    <definedName name="TaxID_Saudi_Arabia">#REF!</definedName>
    <definedName name="TaxID_Senegal">#REF!</definedName>
    <definedName name="TaxID_Serbia">#REF!</definedName>
    <definedName name="TaxID_Seychelles">#REF!</definedName>
    <definedName name="TaxID_Sierra_Leone">#REF!</definedName>
    <definedName name="TaxID_Singapore">#REF!</definedName>
    <definedName name="TaxID_Sint_Maarten">#REF!</definedName>
    <definedName name="TaxID_Slovakia">#REF!</definedName>
    <definedName name="TaxID_Slovenia">#REF!</definedName>
    <definedName name="TaxID_Solomon_Islands">#REF!</definedName>
    <definedName name="TaxID_Somalia">#REF!</definedName>
    <definedName name="TaxID_South_Africa">#REF!</definedName>
    <definedName name="TaxID_South_Sudan">#REF!</definedName>
    <definedName name="TaxID_Spain">#REF!</definedName>
    <definedName name="TaxID_Sri_Lanka">#REF!</definedName>
    <definedName name="TaxID_Sudan">#REF!</definedName>
    <definedName name="TaxID_Suriname">#REF!</definedName>
    <definedName name="TaxID_Svalbard_and_Jan_Mayen">#REF!</definedName>
    <definedName name="TaxID_Swaziland">#REF!</definedName>
    <definedName name="TaxID_Sweden">#REF!</definedName>
    <definedName name="TaxID_Switzerland">#REF!</definedName>
    <definedName name="TaxID_Syria">#REF!</definedName>
    <definedName name="TaxID_Taiwan">#REF!</definedName>
    <definedName name="TaxID_Tajikistan">#REF!</definedName>
    <definedName name="TaxID_Tanzania">#REF!</definedName>
    <definedName name="TaxID_Thailand">#REF!</definedName>
    <definedName name="TaxID_Timor_Leste">#REF!</definedName>
    <definedName name="TaxID_Togo">#REF!</definedName>
    <definedName name="TaxID_Tonga">#REF!</definedName>
    <definedName name="TaxID_Trinidad_and_Tobago">#REF!</definedName>
    <definedName name="TaxID_Tunisia">#REF!</definedName>
    <definedName name="TaxID_Turkey">#REF!</definedName>
    <definedName name="TaxID_Turkmenistan">#REF!</definedName>
    <definedName name="TaxID_Turks_and_Caicos_Islands">#REF!</definedName>
    <definedName name="TaxID_Tuvalu">#REF!</definedName>
    <definedName name="TaxID_U._S._Virgin_Islands">#REF!</definedName>
    <definedName name="TaxID_Uganda">#REF!</definedName>
    <definedName name="TaxID_Ukraine">#REF!</definedName>
    <definedName name="TaxID_United_Arab_Emirates">#REF!</definedName>
    <definedName name="TaxID_United_Kingdom">#REF!</definedName>
    <definedName name="TaxID_United_States_Minor_Outlying_Islands">#REF!</definedName>
    <definedName name="TaxID_United_States_of_America">#REF!</definedName>
    <definedName name="TaxID_Uruguay">#REF!</definedName>
    <definedName name="TaxID_Uzbekistan">#REF!</definedName>
    <definedName name="TaxID_Vanuatu">#REF!</definedName>
    <definedName name="TaxID_Venezuela">#REF!</definedName>
    <definedName name="TaxID_Vietnam">#REF!</definedName>
    <definedName name="TaxID_Wallis_and_Futuna">#REF!</definedName>
    <definedName name="TaxID_Western_Sahara">#REF!</definedName>
    <definedName name="TaxID_Yemen">#REF!</definedName>
    <definedName name="TaxID_Zambia">#REF!</definedName>
    <definedName name="TaxID_Zimbabwe">#REF!</definedName>
    <definedName name="taxID3">#REF!</definedName>
    <definedName name="taxIDCode">#REF!</definedName>
    <definedName name="taxIDLookup">OFFSET(#REF!,0,0,(COUNTA(#REF!))-1,1)</definedName>
    <definedName name="taxIDRefID">#REF!</definedName>
    <definedName name="taxIDRefID2">#REF!</definedName>
    <definedName name="taxIDRefID3">#REF!</definedName>
    <definedName name="TaxIDTable">OFFSET(#REF!,1,0,COUNTA(#REF!)-1,2)</definedName>
    <definedName name="taxIDTypeID">#REF!</definedName>
    <definedName name="taxIDTypesHeaderRow">#REF!</definedName>
    <definedName name="TAXOP">#REF!</definedName>
    <definedName name="TAXPAID">#REF!</definedName>
    <definedName name="TAXPROV">#REF!</definedName>
    <definedName name="taxRefID">#REF!</definedName>
    <definedName name="TB">#REF!</definedName>
    <definedName name="TB_TotalTaxExp">#REF!</definedName>
    <definedName name="TCC">#REF!</definedName>
    <definedName name="TckLoan">#REF!</definedName>
    <definedName name="Td">#REF!</definedName>
    <definedName name="Td_Cashflow_Calc">#REF!</definedName>
    <definedName name="Td_Final">#REF!</definedName>
    <definedName name="Te_Cashflow_Calc">#REF!</definedName>
    <definedName name="Te_Final">#REF!</definedName>
    <definedName name="teest" hidden="1">{"Ownership",#N/A,FALSE,"Ownership";"Contents",#N/A,FALSE,"Contents"}</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Name">#REF!</definedName>
    <definedName name="TemplateDate">#REF!</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nantCompany">#REF!</definedName>
    <definedName name="TEP">#REF!</definedName>
    <definedName name="Term_Loan">#REF!</definedName>
    <definedName name="Term_of_analysis">#REF!</definedName>
    <definedName name="test" hidden="1">{#N/A,#N/A,FALSE,"CapitalReport"}</definedName>
    <definedName name="TEST0">#REF!</definedName>
    <definedName name="TEST1">#REF!</definedName>
    <definedName name="test12">#REF!</definedName>
    <definedName name="TESTHKEY">#REF!</definedName>
    <definedName name="TESTKEYS">#REF!</definedName>
    <definedName name="TESTVKEY">#REF!</definedName>
    <definedName name="TFR_2010">#REF!</definedName>
    <definedName name="TFR_2011">#REF!</definedName>
    <definedName name="TFR_Rounding_Factor">#REF!</definedName>
    <definedName name="TGR_LAST_PRICE">OFFSET(#REF!,#REF! + 1, ,1)</definedName>
    <definedName name="TGR_MEAN">#REF!</definedName>
    <definedName name="TGR_PERCENTILE">#REF!</definedName>
    <definedName name="TGR_RNG_PRICE">OFFSET(#REF!, 1, ,#REF!)</definedName>
    <definedName name="TGR_RNG_RETURN">OFFSET(#REF!, 2, ,#REF!)</definedName>
    <definedName name="TGR_STDEV">#REF!</definedName>
    <definedName name="TGR_TARGET">#REF!</definedName>
    <definedName name="tgtNmdRng">#REF!</definedName>
    <definedName name="Thailand">#REF!</definedName>
    <definedName name="Thin_capitalisation">#REF!</definedName>
    <definedName name="ThinCap_Asset_Check">#REF!</definedName>
    <definedName name="ThinCap_Asset_Copy">#REF!</definedName>
    <definedName name="ThinCap_Asset_Paste">#REF!</definedName>
    <definedName name="ThinCapInd">#REF!</definedName>
    <definedName name="This_Claim">#REF!,#REF!,#REF!,#REF!,#REF!,#REF!</definedName>
    <definedName name="Thousand">#REF!</definedName>
    <definedName name="Thousands">#REF!</definedName>
    <definedName name="TI_B001">#REF!</definedName>
    <definedName name="TI_B033">#REF!</definedName>
    <definedName name="TI_B045">#REF!</definedName>
    <definedName name="TI_B046">#REF!</definedName>
    <definedName name="TI_GI_Lower_Target">OFFSET(#REF!,0,0,,COUNTA(#REF!)-1)</definedName>
    <definedName name="TI_GI_Upper_Target">OFFSET(#REF!,0,0,,COUNTA(#REF!)-1)</definedName>
    <definedName name="tier1">#REF!</definedName>
    <definedName name="tier2">#REF!</definedName>
    <definedName name="Time_Zone_Reference_ID">OFFSET(#REF!,0,0,(COUNTA(#REF!))-1,1)</definedName>
    <definedName name="timeZoneDescr">#REF!</definedName>
    <definedName name="TimeZoneRef">#REF!</definedName>
    <definedName name="timeZoneRefID">#REF!</definedName>
    <definedName name="Timor_Leste">#REF!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TLE">#REF!</definedName>
    <definedName name="TMCon_Table_Data">#REF!,#REF!,#REF!,#REF!,#REF!,#REF!,#REF!,#REF!,#REF!,#REF!</definedName>
    <definedName name="tnsfrm">#REF!</definedName>
    <definedName name="Togo">#REF!</definedName>
    <definedName name="Tokelau">#REF!</definedName>
    <definedName name="Tolling_CR">#REF!</definedName>
    <definedName name="Tonga">#REF!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_REVENUE">#REF!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Value">OFFSET(#REF!,0,0,(COUNTA(#REF!))-1,1)</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_B">#REF!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cheT1_agent">#REF!</definedName>
    <definedName name="TrancheT1_amortisation_method">#REF!</definedName>
    <definedName name="TrancheT1_amortisation_schedule">#REF!</definedName>
    <definedName name="TrancheT1_amortisation_start">#REF!</definedName>
    <definedName name="TrancheT1_capitalisation">#REF!</definedName>
    <definedName name="TrancheT1_capitalisation_end">#REF!</definedName>
    <definedName name="TrancheT1_capitalisation_margin">#REF!</definedName>
    <definedName name="TrancheT1_commencement_date">#REF!</definedName>
    <definedName name="TrancheT1_commitment">#REF!</definedName>
    <definedName name="TrancheT1_description">#REF!</definedName>
    <definedName name="TrancheT1_drawdown">#REF!</definedName>
    <definedName name="TrancheT1_drawdown_date">#REF!</definedName>
    <definedName name="TrancheT1_drawdown_schedule">#REF!</definedName>
    <definedName name="TrancheT1_dscr">#REF!</definedName>
    <definedName name="TrancheT1_hedging_proportion">#REF!</definedName>
    <definedName name="TrancheT1_hedging_rate">#REF!</definedName>
    <definedName name="TrancheT1_hedging_rate_switch">#REF!</definedName>
    <definedName name="TrancheT1_hedging_term">#REF!</definedName>
    <definedName name="TrancheT1_indexation">#REF!</definedName>
    <definedName name="TrancheT1_limit">#REF!</definedName>
    <definedName name="TrancheT1_margin">#REF!</definedName>
    <definedName name="TrancheT1_margin_grid_bands">#REF!</definedName>
    <definedName name="TrancheT1_margin_grid_margins">#REF!</definedName>
    <definedName name="TrancheT1_margin_switch">#REF!</definedName>
    <definedName name="TrancheT1_maturity_date">#REF!</definedName>
    <definedName name="TrancheT1_MTM_end">#REF!</definedName>
    <definedName name="TrancheT1_MTM_start">#REF!</definedName>
    <definedName name="TrancheT1_security">#REF!</definedName>
    <definedName name="TrancheT1_swap_cost">#REF!</definedName>
    <definedName name="TrancheT1_switch">#REF!</definedName>
    <definedName name="TrancheT1_upfront">#REF!</definedName>
    <definedName name="TrancheT1_upfront_basis">#REF!</definedName>
    <definedName name="TrancheT1_upfront_capitalisation">#REF!</definedName>
    <definedName name="TrancheT10_agent">#REF!</definedName>
    <definedName name="TrancheT10_amortisation_method">#REF!</definedName>
    <definedName name="TrancheT10_amortisation_schedule">#REF!</definedName>
    <definedName name="TrancheT10_amortisation_start">#REF!</definedName>
    <definedName name="TrancheT10_capitalisation">#REF!</definedName>
    <definedName name="TrancheT10_capitalisation_end">#REF!</definedName>
    <definedName name="TrancheT10_capitalisation_margin">#REF!</definedName>
    <definedName name="TrancheT10_commencement_date">#REF!</definedName>
    <definedName name="TrancheT10_commitment">#REF!</definedName>
    <definedName name="TrancheT10_description">#REF!</definedName>
    <definedName name="TrancheT10_drawdown">#REF!</definedName>
    <definedName name="TrancheT10_drawdown_date">#REF!</definedName>
    <definedName name="TrancheT10_drawdown_schedule">#REF!</definedName>
    <definedName name="TrancheT10_dscr">#REF!</definedName>
    <definedName name="TrancheT10_hedging_proportion">#REF!</definedName>
    <definedName name="TrancheT10_hedging_rate">#REF!</definedName>
    <definedName name="TrancheT10_hedging_rate_switch">#REF!</definedName>
    <definedName name="TrancheT10_hedging_term">#REF!</definedName>
    <definedName name="TrancheT10_indexation">#REF!</definedName>
    <definedName name="TrancheT10_limit">#REF!</definedName>
    <definedName name="TrancheT10_margin">#REF!</definedName>
    <definedName name="TrancheT10_maturity_date">#REF!</definedName>
    <definedName name="TrancheT10_security">#REF!</definedName>
    <definedName name="TrancheT10_swap_cost">#REF!</definedName>
    <definedName name="TrancheT10_switch">#REF!</definedName>
    <definedName name="TrancheT10_upfront">#REF!</definedName>
    <definedName name="TrancheT10_upfront_basis">#REF!</definedName>
    <definedName name="TrancheT10_upfront_capitalisation">#REF!</definedName>
    <definedName name="TrancheT2_agent">#REF!</definedName>
    <definedName name="TrancheT2_amortisation_method">#REF!</definedName>
    <definedName name="TrancheT2_amortisation_schedule">#REF!</definedName>
    <definedName name="TrancheT2_amortisation_start">#REF!</definedName>
    <definedName name="TrancheT2_capitalisation">#REF!</definedName>
    <definedName name="TrancheT2_capitalisation_end">#REF!</definedName>
    <definedName name="TrancheT2_capitalisation_margin">#REF!</definedName>
    <definedName name="TrancheT2_commencement_date">#REF!</definedName>
    <definedName name="TrancheT2_commitment">#REF!</definedName>
    <definedName name="TrancheT2_description">#REF!</definedName>
    <definedName name="TrancheT2_drawdown">#REF!</definedName>
    <definedName name="TrancheT2_drawdown_date">#REF!</definedName>
    <definedName name="TrancheT2_drawdown_schedule">#REF!</definedName>
    <definedName name="TrancheT2_dscr">#REF!</definedName>
    <definedName name="TrancheT2_hedging_proportion">#REF!</definedName>
    <definedName name="TrancheT2_hedging_rate">#REF!</definedName>
    <definedName name="TrancheT2_hedging_rate_switch">#REF!</definedName>
    <definedName name="TrancheT2_hedging_term">#REF!</definedName>
    <definedName name="TrancheT2_indexation">#REF!</definedName>
    <definedName name="TrancheT2_limit">#REF!</definedName>
    <definedName name="TrancheT2_margin">#REF!</definedName>
    <definedName name="TrancheT2_margin_grid_bands">#REF!</definedName>
    <definedName name="TrancheT2_margin_grid_margins">#REF!</definedName>
    <definedName name="TrancheT2_margin_switch">#REF!</definedName>
    <definedName name="TrancheT2_maturity_date">#REF!</definedName>
    <definedName name="TrancheT2_security">#REF!</definedName>
    <definedName name="TrancheT2_swap_cost">#REF!</definedName>
    <definedName name="TrancheT2_switch">#REF!</definedName>
    <definedName name="TrancheT2_upfront">#REF!</definedName>
    <definedName name="TrancheT2_upfront_basis">#REF!</definedName>
    <definedName name="TrancheT2_upfront_capitalisation">#REF!</definedName>
    <definedName name="TrancheT3_agent">#REF!</definedName>
    <definedName name="TrancheT3_amortisation_method">#REF!</definedName>
    <definedName name="TrancheT3_amortisation_schedule">#REF!</definedName>
    <definedName name="TrancheT3_amortisation_start">#REF!</definedName>
    <definedName name="TrancheT3_capitalisation">#REF!</definedName>
    <definedName name="TrancheT3_capitalisation_end">#REF!</definedName>
    <definedName name="TrancheT3_capitalisation_margin">#REF!</definedName>
    <definedName name="TrancheT3_commencement_date">#REF!</definedName>
    <definedName name="TrancheT3_commitment">#REF!</definedName>
    <definedName name="TrancheT3_description">#REF!</definedName>
    <definedName name="TrancheT3_drawdown">#REF!</definedName>
    <definedName name="TrancheT3_drawdown_date">#REF!</definedName>
    <definedName name="TrancheT3_drawdown_schedule">#REF!</definedName>
    <definedName name="TrancheT3_dscr">#REF!</definedName>
    <definedName name="TrancheT3_hedging_proportion">#REF!</definedName>
    <definedName name="TrancheT3_hedging_rate">#REF!</definedName>
    <definedName name="TrancheT3_hedging_rate_switch">#REF!</definedName>
    <definedName name="TrancheT3_hedging_term">#REF!</definedName>
    <definedName name="TrancheT3_indexation">#REF!</definedName>
    <definedName name="TrancheT3_limit">#REF!</definedName>
    <definedName name="TrancheT3_margin">#REF!</definedName>
    <definedName name="TrancheT3_maturity_date">#REF!</definedName>
    <definedName name="TrancheT3_security">#REF!</definedName>
    <definedName name="TrancheT3_swap_cost">#REF!</definedName>
    <definedName name="TrancheT3_switch">#REF!</definedName>
    <definedName name="TrancheT3_upfront">#REF!</definedName>
    <definedName name="TrancheT3_upfront_basis">#REF!</definedName>
    <definedName name="TrancheT3_upfront_capitalisation">#REF!</definedName>
    <definedName name="TrancheT4_agent">#REF!</definedName>
    <definedName name="TrancheT4_amortisation_method">#REF!</definedName>
    <definedName name="TrancheT4_amortisation_schedule">#REF!</definedName>
    <definedName name="TrancheT4_amortisation_start">#REF!</definedName>
    <definedName name="TrancheT4_capitalisation">#REF!</definedName>
    <definedName name="TrancheT4_capitalisation_end">#REF!</definedName>
    <definedName name="TrancheT4_capitalisation_margin">#REF!</definedName>
    <definedName name="TrancheT4_commencement_date">#REF!</definedName>
    <definedName name="TrancheT4_commitment">#REF!</definedName>
    <definedName name="TrancheT4_description">#REF!</definedName>
    <definedName name="TrancheT4_drawdown">#REF!</definedName>
    <definedName name="TrancheT4_drawdown_date">#REF!</definedName>
    <definedName name="TrancheT4_drawdown_schedule">#REF!</definedName>
    <definedName name="TrancheT4_dscr">#REF!</definedName>
    <definedName name="TrancheT4_hedging_proportion">#REF!</definedName>
    <definedName name="TrancheT4_hedging_rate">#REF!</definedName>
    <definedName name="TrancheT4_hedging_rate_switch">#REF!</definedName>
    <definedName name="TrancheT4_hedging_term">#REF!</definedName>
    <definedName name="TrancheT4_indexation">#REF!</definedName>
    <definedName name="TrancheT4_limit">#REF!</definedName>
    <definedName name="TrancheT4_margin">#REF!</definedName>
    <definedName name="TrancheT4_maturity_date">#REF!</definedName>
    <definedName name="TrancheT4_security">#REF!</definedName>
    <definedName name="TrancheT4_swap_cost">#REF!</definedName>
    <definedName name="TrancheT4_switch">#REF!</definedName>
    <definedName name="TrancheT4_upfront">#REF!</definedName>
    <definedName name="TrancheT4_upfront_basis">#REF!</definedName>
    <definedName name="TrancheT4_upfront_capitalisation">#REF!</definedName>
    <definedName name="TrancheT5_agent">#REF!</definedName>
    <definedName name="TrancheT5_amortisation_method">#REF!</definedName>
    <definedName name="TrancheT5_amortisation_schedule">#REF!</definedName>
    <definedName name="TrancheT5_amortisation_start">#REF!</definedName>
    <definedName name="TrancheT5_capitalisation">#REF!</definedName>
    <definedName name="TrancheT5_capitalisation_end">#REF!</definedName>
    <definedName name="TrancheT5_capitalisation_margin">#REF!</definedName>
    <definedName name="TrancheT5_commencement_date">#REF!</definedName>
    <definedName name="TrancheT5_commitment">#REF!</definedName>
    <definedName name="TrancheT5_description">#REF!</definedName>
    <definedName name="TrancheT5_drawdown">#REF!</definedName>
    <definedName name="TrancheT5_drawdown_date">#REF!</definedName>
    <definedName name="TrancheT5_drawdown_schedule">#REF!</definedName>
    <definedName name="TrancheT5_dscr">#REF!</definedName>
    <definedName name="TrancheT5_hedging_proportion">#REF!</definedName>
    <definedName name="TrancheT5_hedging_rate">#REF!</definedName>
    <definedName name="TrancheT5_hedging_rate_switch">#REF!</definedName>
    <definedName name="TrancheT5_hedging_term">#REF!</definedName>
    <definedName name="TrancheT5_indexation">#REF!</definedName>
    <definedName name="TrancheT5_limit">#REF!</definedName>
    <definedName name="TrancheT5_margin">#REF!</definedName>
    <definedName name="TrancheT5_maturity_date">#REF!</definedName>
    <definedName name="TrancheT5_security">#REF!</definedName>
    <definedName name="TrancheT5_swap_cost">#REF!</definedName>
    <definedName name="TrancheT5_switch">#REF!</definedName>
    <definedName name="TrancheT5_upfront">#REF!</definedName>
    <definedName name="TrancheT5_upfront_basis">#REF!</definedName>
    <definedName name="TrancheT5_upfront_capitalisation">#REF!</definedName>
    <definedName name="TrancheT6_agent">#REF!</definedName>
    <definedName name="TrancheT6_amortisation_method">#REF!</definedName>
    <definedName name="TrancheT6_amortisation_schedule">#REF!</definedName>
    <definedName name="TrancheT6_amortisation_start">#REF!</definedName>
    <definedName name="TrancheT6_capitalisation">#REF!</definedName>
    <definedName name="TrancheT6_capitalisation_end">#REF!</definedName>
    <definedName name="TrancheT6_capitalisation_margin">#REF!</definedName>
    <definedName name="TrancheT6_commencement_date">#REF!</definedName>
    <definedName name="TrancheT6_commitment">#REF!</definedName>
    <definedName name="TrancheT6_description">#REF!</definedName>
    <definedName name="TrancheT6_drawdown">#REF!</definedName>
    <definedName name="TrancheT6_drawdown_date">#REF!</definedName>
    <definedName name="TrancheT6_drawdown_schedule">#REF!</definedName>
    <definedName name="TrancheT6_dscr">#REF!</definedName>
    <definedName name="TrancheT6_hedging_proportion">#REF!</definedName>
    <definedName name="TrancheT6_hedging_rate">#REF!</definedName>
    <definedName name="TrancheT6_hedging_rate_switch">#REF!</definedName>
    <definedName name="TrancheT6_hedging_term">#REF!</definedName>
    <definedName name="TrancheT6_indexation">#REF!</definedName>
    <definedName name="TrancheT6_limit">#REF!</definedName>
    <definedName name="TrancheT6_margin">#REF!</definedName>
    <definedName name="TrancheT6_maturity_date">#REF!</definedName>
    <definedName name="TrancheT6_security">#REF!</definedName>
    <definedName name="TrancheT6_swap_cost">#REF!</definedName>
    <definedName name="TrancheT6_switch">#REF!</definedName>
    <definedName name="TrancheT6_upfront">#REF!</definedName>
    <definedName name="TrancheT6_upfront_basis">#REF!</definedName>
    <definedName name="TrancheT6_upfront_capitalisation">#REF!</definedName>
    <definedName name="TrancheT7_agent">#REF!</definedName>
    <definedName name="TrancheT7_amortisation_method">#REF!</definedName>
    <definedName name="TrancheT7_amortisation_schedule">#REF!</definedName>
    <definedName name="TrancheT7_amortisation_start">#REF!</definedName>
    <definedName name="TrancheT7_capitalisation">#REF!</definedName>
    <definedName name="TrancheT7_capitalisation_end">#REF!</definedName>
    <definedName name="TrancheT7_capitalisation_margin">#REF!</definedName>
    <definedName name="TrancheT7_commencement_date">#REF!</definedName>
    <definedName name="TrancheT7_commitment">#REF!</definedName>
    <definedName name="TrancheT7_description">#REF!</definedName>
    <definedName name="TrancheT7_drawdown">#REF!</definedName>
    <definedName name="TrancheT7_drawdown_date">#REF!</definedName>
    <definedName name="TrancheT7_drawdown_schedule">#REF!</definedName>
    <definedName name="TrancheT7_dscr">#REF!</definedName>
    <definedName name="TrancheT7_hedging_proportion">#REF!</definedName>
    <definedName name="TrancheT7_hedging_rate">#REF!</definedName>
    <definedName name="TrancheT7_hedging_rate_switch">#REF!</definedName>
    <definedName name="TrancheT7_hedging_term">#REF!</definedName>
    <definedName name="TrancheT7_indexation">#REF!</definedName>
    <definedName name="TrancheT7_limit">#REF!</definedName>
    <definedName name="TrancheT7_margin">#REF!</definedName>
    <definedName name="TrancheT7_maturity_date">#REF!</definedName>
    <definedName name="TrancheT7_security">#REF!</definedName>
    <definedName name="TrancheT7_swap_cost">#REF!</definedName>
    <definedName name="TrancheT7_switch">#REF!</definedName>
    <definedName name="TrancheT7_upfront">#REF!</definedName>
    <definedName name="TrancheT7_upfront_basis">#REF!</definedName>
    <definedName name="TrancheT7_upfront_capitalisation">#REF!</definedName>
    <definedName name="TrancheT8_agent">#REF!</definedName>
    <definedName name="TrancheT8_amortisation_method">#REF!</definedName>
    <definedName name="TrancheT8_amortisation_schedule">#REF!</definedName>
    <definedName name="TrancheT8_amortisation_start">#REF!</definedName>
    <definedName name="TrancheT8_capitalisation">#REF!</definedName>
    <definedName name="TrancheT8_capitalisation_end">#REF!</definedName>
    <definedName name="TrancheT8_capitalisation_margin">#REF!</definedName>
    <definedName name="TrancheT8_commencement_date">#REF!</definedName>
    <definedName name="TrancheT8_commitment">#REF!</definedName>
    <definedName name="TrancheT8_description">#REF!</definedName>
    <definedName name="TrancheT8_drawdown">#REF!</definedName>
    <definedName name="TrancheT8_drawdown_date">#REF!</definedName>
    <definedName name="TrancheT8_drawdown_schedule">#REF!</definedName>
    <definedName name="TrancheT8_dscr">#REF!</definedName>
    <definedName name="TrancheT8_hedging_proportion">#REF!</definedName>
    <definedName name="TrancheT8_hedging_rate">#REF!</definedName>
    <definedName name="TrancheT8_hedging_rate_switch">#REF!</definedName>
    <definedName name="TrancheT8_hedging_term">#REF!</definedName>
    <definedName name="TrancheT8_indexation">#REF!</definedName>
    <definedName name="TrancheT8_limit">#REF!</definedName>
    <definedName name="TrancheT8_margin">#REF!</definedName>
    <definedName name="TrancheT8_maturity_date">#REF!</definedName>
    <definedName name="TrancheT8_security">#REF!</definedName>
    <definedName name="TrancheT8_swap_cost">#REF!</definedName>
    <definedName name="TrancheT8_switch">#REF!</definedName>
    <definedName name="TrancheT8_upfront">#REF!</definedName>
    <definedName name="TrancheT8_upfront_basis">#REF!</definedName>
    <definedName name="TrancheT8_upfront_capitalisation">#REF!</definedName>
    <definedName name="TrancheT9_agent">#REF!</definedName>
    <definedName name="TrancheT9_amortisation_method">#REF!</definedName>
    <definedName name="TrancheT9_amortisation_schedule">#REF!</definedName>
    <definedName name="TrancheT9_amortisation_start">#REF!</definedName>
    <definedName name="TrancheT9_capitalisation">#REF!</definedName>
    <definedName name="TrancheT9_capitalisation_end">#REF!</definedName>
    <definedName name="TrancheT9_capitalisation_margin">#REF!</definedName>
    <definedName name="TrancheT9_commencement_date">#REF!</definedName>
    <definedName name="TrancheT9_commitment">#REF!</definedName>
    <definedName name="TrancheT9_description">#REF!</definedName>
    <definedName name="TrancheT9_drawdown">#REF!</definedName>
    <definedName name="TrancheT9_drawdown_date">#REF!</definedName>
    <definedName name="TrancheT9_drawdown_schedule">#REF!</definedName>
    <definedName name="TrancheT9_dscr">#REF!</definedName>
    <definedName name="TrancheT9_hedging_proportion">#REF!</definedName>
    <definedName name="TrancheT9_hedging_rate">#REF!</definedName>
    <definedName name="TrancheT9_hedging_rate_switch">#REF!</definedName>
    <definedName name="TrancheT9_hedging_term">#REF!</definedName>
    <definedName name="TrancheT9_indexation">#REF!</definedName>
    <definedName name="TrancheT9_limit">#REF!</definedName>
    <definedName name="TrancheT9_margin">#REF!</definedName>
    <definedName name="TrancheT9_maturity_date">#REF!</definedName>
    <definedName name="TrancheT9_security">#REF!</definedName>
    <definedName name="TrancheT9_swap_cost">#REF!</definedName>
    <definedName name="TrancheT9_switch">#REF!</definedName>
    <definedName name="TrancheT9_upfront">#REF!</definedName>
    <definedName name="TrancheT9_upfront_basis">#REF!</definedName>
    <definedName name="TrancheT9_upfront_capitalisation">#REF!</definedName>
    <definedName name="TrancheU1_agent">#REF!</definedName>
    <definedName name="TrancheU1_amortisation_method">#REF!</definedName>
    <definedName name="TrancheU1_amortisation_schedule">#REF!</definedName>
    <definedName name="TrancheU1_amortisation_start">#REF!</definedName>
    <definedName name="TrancheU1_capitalisation">#REF!</definedName>
    <definedName name="TrancheU1_capitalisation_end">#REF!</definedName>
    <definedName name="TrancheU1_capitalisation_margin">#REF!</definedName>
    <definedName name="TrancheU1_commencement_date">#REF!</definedName>
    <definedName name="TrancheU1_commitment">#REF!</definedName>
    <definedName name="TrancheU1_description">#REF!</definedName>
    <definedName name="TrancheU1_drawdown">#REF!</definedName>
    <definedName name="TrancheU1_drawdown_date">#REF!</definedName>
    <definedName name="TrancheU1_drawdown_schedule">#REF!</definedName>
    <definedName name="TrancheU1_dscr">#REF!</definedName>
    <definedName name="TrancheU1_hedging_proportion">#REF!</definedName>
    <definedName name="TrancheU1_hedging_rate">#REF!</definedName>
    <definedName name="TrancheU1_hedging_rate_switch">#REF!</definedName>
    <definedName name="TrancheU1_hedging_term">#REF!</definedName>
    <definedName name="TrancheU1_indexation">#REF!</definedName>
    <definedName name="TrancheU1_limit">#REF!</definedName>
    <definedName name="TrancheU1_margin">#REF!</definedName>
    <definedName name="TrancheU1_margin_grid_bands">#REF!</definedName>
    <definedName name="TrancheU1_margin_grid_margins">#REF!</definedName>
    <definedName name="TrancheU1_margin_switch">#REF!</definedName>
    <definedName name="TrancheU1_maturity_date">#REF!</definedName>
    <definedName name="TrancheU1_MTM_end">#REF!</definedName>
    <definedName name="TrancheU1_MTM_start">#REF!</definedName>
    <definedName name="TrancheU1_security">#REF!</definedName>
    <definedName name="TrancheU1_swap_cost">#REF!</definedName>
    <definedName name="TrancheU1_switch">#REF!</definedName>
    <definedName name="TrancheU1_upfront">#REF!</definedName>
    <definedName name="TrancheU1_upfront_basis">#REF!</definedName>
    <definedName name="TrancheU1_upfront_capitalisation">#REF!</definedName>
    <definedName name="TrancheU10_agent">#REF!</definedName>
    <definedName name="TrancheU10_amortisation_method">#REF!</definedName>
    <definedName name="TrancheU10_amortisation_schedule">#REF!</definedName>
    <definedName name="TrancheU10_amortisation_start">#REF!</definedName>
    <definedName name="TrancheU10_capitalisation">#REF!</definedName>
    <definedName name="TrancheU10_capitalisation_end">#REF!</definedName>
    <definedName name="TrancheU10_capitalisation_margin">#REF!</definedName>
    <definedName name="TrancheU10_commencement_date">#REF!</definedName>
    <definedName name="TrancheU10_commitment">#REF!</definedName>
    <definedName name="TrancheU10_description">#REF!</definedName>
    <definedName name="TrancheU10_drawdown">#REF!</definedName>
    <definedName name="TrancheU10_drawdown_date">#REF!</definedName>
    <definedName name="TrancheU10_drawdown_schedule">#REF!</definedName>
    <definedName name="TrancheU10_dscr">#REF!</definedName>
    <definedName name="TrancheU10_hedging_proportion">#REF!</definedName>
    <definedName name="TrancheU10_hedging_rate">#REF!</definedName>
    <definedName name="TrancheU10_hedging_rate_switch">#REF!</definedName>
    <definedName name="TrancheU10_hedging_term">#REF!</definedName>
    <definedName name="TrancheU10_indexation">#REF!</definedName>
    <definedName name="TrancheU10_limit">#REF!</definedName>
    <definedName name="TrancheU10_margin">#REF!</definedName>
    <definedName name="TrancheU10_maturity_date">#REF!</definedName>
    <definedName name="TrancheU10_security">#REF!</definedName>
    <definedName name="TrancheU10_swap_cost">#REF!</definedName>
    <definedName name="TrancheU10_switch">#REF!</definedName>
    <definedName name="TrancheU10_upfront">#REF!</definedName>
    <definedName name="TrancheU10_upfront_basis">#REF!</definedName>
    <definedName name="TrancheU10_upfront_capitalisation">#REF!</definedName>
    <definedName name="TrancheU2_agent">#REF!</definedName>
    <definedName name="TrancheU2_amortisation_method">#REF!</definedName>
    <definedName name="TrancheU2_amortisation_schedule">#REF!</definedName>
    <definedName name="TrancheU2_amortisation_start">#REF!</definedName>
    <definedName name="TrancheU2_capitalisation">#REF!</definedName>
    <definedName name="TrancheU2_capitalisation_end">#REF!</definedName>
    <definedName name="TrancheU2_capitalisation_margin">#REF!</definedName>
    <definedName name="TrancheU2_commencement_date">#REF!</definedName>
    <definedName name="TrancheU2_commitment">#REF!</definedName>
    <definedName name="TrancheU2_description">#REF!</definedName>
    <definedName name="TrancheU2_drawdown">#REF!</definedName>
    <definedName name="TrancheU2_drawdown_date">#REF!</definedName>
    <definedName name="TrancheU2_drawdown_schedule">#REF!</definedName>
    <definedName name="TrancheU2_dscr">#REF!</definedName>
    <definedName name="TrancheU2_hedging_proportion">#REF!</definedName>
    <definedName name="TrancheU2_hedging_rate">#REF!</definedName>
    <definedName name="TrancheU2_hedging_rate_switch">#REF!</definedName>
    <definedName name="TrancheU2_hedging_term">#REF!</definedName>
    <definedName name="TrancheU2_indexation">#REF!</definedName>
    <definedName name="TrancheU2_limit">#REF!</definedName>
    <definedName name="TrancheU2_margin">#REF!</definedName>
    <definedName name="TrancheU2_maturity_date">#REF!</definedName>
    <definedName name="TrancheU2_security">#REF!</definedName>
    <definedName name="TrancheU2_swap_cost">#REF!</definedName>
    <definedName name="TrancheU2_switch">#REF!</definedName>
    <definedName name="TrancheU2_upfront">#REF!</definedName>
    <definedName name="TrancheU2_upfront_basis">#REF!</definedName>
    <definedName name="TrancheU2_upfront_capitalisation">#REF!</definedName>
    <definedName name="TrancheU3_agent">#REF!</definedName>
    <definedName name="TrancheU3_amortisation_method">#REF!</definedName>
    <definedName name="TrancheU3_amortisation_schedule">#REF!</definedName>
    <definedName name="TrancheU3_amortisation_start">#REF!</definedName>
    <definedName name="TrancheU3_capitalisation">#REF!</definedName>
    <definedName name="TrancheU3_capitalisation_end">#REF!</definedName>
    <definedName name="TrancheU3_capitalisation_margin">#REF!</definedName>
    <definedName name="TrancheU3_commencement_date">#REF!</definedName>
    <definedName name="TrancheU3_commitment">#REF!</definedName>
    <definedName name="TrancheU3_description">#REF!</definedName>
    <definedName name="TrancheU3_drawdown">#REF!</definedName>
    <definedName name="TrancheU3_drawdown_date">#REF!</definedName>
    <definedName name="TrancheU3_drawdown_schedule">#REF!</definedName>
    <definedName name="TrancheU3_dscr">#REF!</definedName>
    <definedName name="TrancheU3_hedging_proportion">#REF!</definedName>
    <definedName name="TrancheU3_hedging_rate">#REF!</definedName>
    <definedName name="TrancheU3_hedging_rate_switch">#REF!</definedName>
    <definedName name="TrancheU3_hedging_term">#REF!</definedName>
    <definedName name="TrancheU3_indexation">#REF!</definedName>
    <definedName name="TrancheU3_limit">#REF!</definedName>
    <definedName name="TrancheU3_margin">#REF!</definedName>
    <definedName name="TrancheU3_maturity_date">#REF!</definedName>
    <definedName name="TrancheU3_security">#REF!</definedName>
    <definedName name="TrancheU3_swap_cost">#REF!</definedName>
    <definedName name="TrancheU3_switch">#REF!</definedName>
    <definedName name="TrancheU3_upfront">#REF!</definedName>
    <definedName name="TrancheU3_upfront_basis">#REF!</definedName>
    <definedName name="TrancheU3_upfront_capitalisation">#REF!</definedName>
    <definedName name="TrancheU4_agent">#REF!</definedName>
    <definedName name="TrancheU4_amortisation_method">#REF!</definedName>
    <definedName name="TrancheU4_amortisation_schedule">#REF!</definedName>
    <definedName name="TrancheU4_amortisation_start">#REF!</definedName>
    <definedName name="TrancheU4_capitalisation">#REF!</definedName>
    <definedName name="TrancheU4_capitalisation_end">#REF!</definedName>
    <definedName name="TrancheU4_capitalisation_margin">#REF!</definedName>
    <definedName name="TrancheU4_commencement_date">#REF!</definedName>
    <definedName name="TrancheU4_commitment">#REF!</definedName>
    <definedName name="TrancheU4_description">#REF!</definedName>
    <definedName name="TrancheU4_drawdown">#REF!</definedName>
    <definedName name="TrancheU4_drawdown_date">#REF!</definedName>
    <definedName name="TrancheU4_drawdown_schedule">#REF!</definedName>
    <definedName name="TrancheU4_dscr">#REF!</definedName>
    <definedName name="TrancheU4_hedging_proportion">#REF!</definedName>
    <definedName name="TrancheU4_hedging_rate">#REF!</definedName>
    <definedName name="TrancheU4_hedging_rate_switch">#REF!</definedName>
    <definedName name="TrancheU4_hedging_term">#REF!</definedName>
    <definedName name="TrancheU4_indexation">#REF!</definedName>
    <definedName name="TrancheU4_limit">#REF!</definedName>
    <definedName name="TrancheU4_margin">#REF!</definedName>
    <definedName name="TrancheU4_maturity_date">#REF!</definedName>
    <definedName name="TrancheU4_security">#REF!</definedName>
    <definedName name="TrancheU4_swap_cost">#REF!</definedName>
    <definedName name="TrancheU4_switch">#REF!</definedName>
    <definedName name="TrancheU4_upfront">#REF!</definedName>
    <definedName name="TrancheU4_upfront_basis">#REF!</definedName>
    <definedName name="TrancheU4_upfront_capitalisation">#REF!</definedName>
    <definedName name="TrancheU5_agent">#REF!</definedName>
    <definedName name="TrancheU5_amortisation_method">#REF!</definedName>
    <definedName name="TrancheU5_amortisation_schedule">#REF!</definedName>
    <definedName name="TrancheU5_amortisation_start">#REF!</definedName>
    <definedName name="TrancheU5_capitalisation">#REF!</definedName>
    <definedName name="TrancheU5_capitalisation_end">#REF!</definedName>
    <definedName name="TrancheU5_capitalisation_margin">#REF!</definedName>
    <definedName name="TrancheU5_commencement_date">#REF!</definedName>
    <definedName name="TrancheU5_commitment">#REF!</definedName>
    <definedName name="TrancheU5_description">#REF!</definedName>
    <definedName name="TrancheU5_drawdown">#REF!</definedName>
    <definedName name="TrancheU5_drawdown_date">#REF!</definedName>
    <definedName name="TrancheU5_drawdown_schedule">#REF!</definedName>
    <definedName name="TrancheU5_dscr">#REF!</definedName>
    <definedName name="TrancheU5_hedging_proportion">#REF!</definedName>
    <definedName name="TrancheU5_hedging_rate">#REF!</definedName>
    <definedName name="TrancheU5_hedging_rate_switch">#REF!</definedName>
    <definedName name="TrancheU5_hedging_term">#REF!</definedName>
    <definedName name="TrancheU5_indexation">#REF!</definedName>
    <definedName name="TrancheU5_limit">#REF!</definedName>
    <definedName name="TrancheU5_margin">#REF!</definedName>
    <definedName name="TrancheU5_maturity_date">#REF!</definedName>
    <definedName name="TrancheU5_security">#REF!</definedName>
    <definedName name="TrancheU5_swap_cost">#REF!</definedName>
    <definedName name="TrancheU5_switch">#REF!</definedName>
    <definedName name="TrancheU5_upfront">#REF!</definedName>
    <definedName name="TrancheU5_upfront_basis">#REF!</definedName>
    <definedName name="TrancheU5_upfront_capitalisation">#REF!</definedName>
    <definedName name="TrancheU6_agent">#REF!</definedName>
    <definedName name="TrancheU6_amortisation_method">#REF!</definedName>
    <definedName name="TrancheU6_amortisation_schedule">#REF!</definedName>
    <definedName name="TrancheU6_amortisation_start">#REF!</definedName>
    <definedName name="TrancheU6_capitalisation">#REF!</definedName>
    <definedName name="TrancheU6_capitalisation_end">#REF!</definedName>
    <definedName name="TrancheU6_capitalisation_margin">#REF!</definedName>
    <definedName name="TrancheU6_commencement_date">#REF!</definedName>
    <definedName name="TrancheU6_commitment">#REF!</definedName>
    <definedName name="TrancheU6_description">#REF!</definedName>
    <definedName name="TrancheU6_drawdown">#REF!</definedName>
    <definedName name="TrancheU6_drawdown_date">#REF!</definedName>
    <definedName name="TrancheU6_drawdown_schedule">#REF!</definedName>
    <definedName name="TrancheU6_dscr">#REF!</definedName>
    <definedName name="TrancheU6_hedging_proportion">#REF!</definedName>
    <definedName name="TrancheU6_hedging_rate">#REF!</definedName>
    <definedName name="TrancheU6_hedging_rate_switch">#REF!</definedName>
    <definedName name="TrancheU6_hedging_term">#REF!</definedName>
    <definedName name="TrancheU6_indexation">#REF!</definedName>
    <definedName name="TrancheU6_limit">#REF!</definedName>
    <definedName name="TrancheU6_margin">#REF!</definedName>
    <definedName name="TrancheU6_maturity_date">#REF!</definedName>
    <definedName name="TrancheU6_security">#REF!</definedName>
    <definedName name="TrancheU6_swap_cost">#REF!</definedName>
    <definedName name="TrancheU6_switch">#REF!</definedName>
    <definedName name="TrancheU6_upfront">#REF!</definedName>
    <definedName name="TrancheU6_upfront_basis">#REF!</definedName>
    <definedName name="TrancheU6_upfront_capitalisation">#REF!</definedName>
    <definedName name="TrancheU7_agent">#REF!</definedName>
    <definedName name="TrancheU7_amortisation_method">#REF!</definedName>
    <definedName name="TrancheU7_amortisation_schedule">#REF!</definedName>
    <definedName name="TrancheU7_amortisation_start">#REF!</definedName>
    <definedName name="TrancheU7_capitalisation">#REF!</definedName>
    <definedName name="TrancheU7_capitalisation_end">#REF!</definedName>
    <definedName name="TrancheU7_capitalisation_margin">#REF!</definedName>
    <definedName name="TrancheU7_commencement_date">#REF!</definedName>
    <definedName name="TrancheU7_commitment">#REF!</definedName>
    <definedName name="TrancheU7_description">#REF!</definedName>
    <definedName name="TrancheU7_drawdown">#REF!</definedName>
    <definedName name="TrancheU7_drawdown_date">#REF!</definedName>
    <definedName name="TrancheU7_drawdown_schedule">#REF!</definedName>
    <definedName name="TrancheU7_dscr">#REF!</definedName>
    <definedName name="TrancheU7_hedging_proportion">#REF!</definedName>
    <definedName name="TrancheU7_hedging_rate">#REF!</definedName>
    <definedName name="TrancheU7_hedging_rate_switch">#REF!</definedName>
    <definedName name="TrancheU7_hedging_term">#REF!</definedName>
    <definedName name="TrancheU7_indexation">#REF!</definedName>
    <definedName name="TrancheU7_limit">#REF!</definedName>
    <definedName name="TrancheU7_margin">#REF!</definedName>
    <definedName name="TrancheU7_maturity_date">#REF!</definedName>
    <definedName name="TrancheU7_security">#REF!</definedName>
    <definedName name="TrancheU7_swap_cost">#REF!</definedName>
    <definedName name="TrancheU7_switch">#REF!</definedName>
    <definedName name="TrancheU7_upfront">#REF!</definedName>
    <definedName name="TrancheU7_upfront_basis">#REF!</definedName>
    <definedName name="TrancheU7_upfront_capitalisation">#REF!</definedName>
    <definedName name="TrancheU8_agent">#REF!</definedName>
    <definedName name="TrancheU8_amortisation_method">#REF!</definedName>
    <definedName name="TrancheU8_amortisation_schedule">#REF!</definedName>
    <definedName name="TrancheU8_amortisation_start">#REF!</definedName>
    <definedName name="TrancheU8_capitalisation">#REF!</definedName>
    <definedName name="TrancheU8_capitalisation_end">#REF!</definedName>
    <definedName name="TrancheU8_capitalisation_margin">#REF!</definedName>
    <definedName name="TrancheU8_commencement_date">#REF!</definedName>
    <definedName name="TrancheU8_commitment">#REF!</definedName>
    <definedName name="TrancheU8_description">#REF!</definedName>
    <definedName name="TrancheU8_drawdown">#REF!</definedName>
    <definedName name="TrancheU8_drawdown_date">#REF!</definedName>
    <definedName name="TrancheU8_drawdown_schedule">#REF!</definedName>
    <definedName name="TrancheU8_dscr">#REF!</definedName>
    <definedName name="TrancheU8_hedging_proportion">#REF!</definedName>
    <definedName name="TrancheU8_hedging_rate">#REF!</definedName>
    <definedName name="TrancheU8_hedging_rate_switch">#REF!</definedName>
    <definedName name="TrancheU8_hedging_term">#REF!</definedName>
    <definedName name="TrancheU8_indexation">#REF!</definedName>
    <definedName name="TrancheU8_limit">#REF!</definedName>
    <definedName name="TrancheU8_margin">#REF!</definedName>
    <definedName name="TrancheU8_maturity_date">#REF!</definedName>
    <definedName name="TrancheU8_security">#REF!</definedName>
    <definedName name="TrancheU8_swap_cost">#REF!</definedName>
    <definedName name="TrancheU8_switch">#REF!</definedName>
    <definedName name="TrancheU8_upfront">#REF!</definedName>
    <definedName name="TrancheU8_upfront_basis">#REF!</definedName>
    <definedName name="TrancheU8_upfront_capitalisation">#REF!</definedName>
    <definedName name="TrancheU9_agent">#REF!</definedName>
    <definedName name="TrancheU9_amortisation_method">#REF!</definedName>
    <definedName name="TrancheU9_amortisation_schedule">#REF!</definedName>
    <definedName name="TrancheU9_amortisation_start">#REF!</definedName>
    <definedName name="TrancheU9_capitalisation">#REF!</definedName>
    <definedName name="TrancheU9_capitalisation_end">#REF!</definedName>
    <definedName name="TrancheU9_capitalisation_margin">#REF!</definedName>
    <definedName name="TrancheU9_commencement_date">#REF!</definedName>
    <definedName name="TrancheU9_commitment">#REF!</definedName>
    <definedName name="TrancheU9_description">#REF!</definedName>
    <definedName name="TrancheU9_drawdown">#REF!</definedName>
    <definedName name="TrancheU9_drawdown_date">#REF!</definedName>
    <definedName name="TrancheU9_drawdown_schedule">#REF!</definedName>
    <definedName name="TrancheU9_dscr">#REF!</definedName>
    <definedName name="TrancheU9_hedging_proportion">#REF!</definedName>
    <definedName name="TrancheU9_hedging_rate">#REF!</definedName>
    <definedName name="TrancheU9_hedging_rate_switch">#REF!</definedName>
    <definedName name="TrancheU9_hedging_term">#REF!</definedName>
    <definedName name="TrancheU9_indexation">#REF!</definedName>
    <definedName name="TrancheU9_limit">#REF!</definedName>
    <definedName name="TrancheU9_margin">#REF!</definedName>
    <definedName name="TrancheU9_maturity_date">#REF!</definedName>
    <definedName name="TrancheU9_security">#REF!</definedName>
    <definedName name="TrancheU9_swap_cost">#REF!</definedName>
    <definedName name="TrancheU9_switch">#REF!</definedName>
    <definedName name="TrancheU9_upfront">#REF!</definedName>
    <definedName name="TrancheU9_upfront_basis">#REF!</definedName>
    <definedName name="TrancheU9_upfront_capitalisation">#REF!</definedName>
    <definedName name="TrancheY1_agent">#REF!</definedName>
    <definedName name="TrancheY1_amortisation_method">#REF!</definedName>
    <definedName name="TrancheY1_amortisation_schedule">#REF!</definedName>
    <definedName name="TrancheY1_amortisation_start">#REF!</definedName>
    <definedName name="TrancheY1_capitalisation">#REF!</definedName>
    <definedName name="TrancheY1_capitalisation_end">#REF!</definedName>
    <definedName name="TrancheY1_capitalisation_margin">#REF!</definedName>
    <definedName name="TrancheY1_commencement_date">#REF!</definedName>
    <definedName name="TrancheY1_commitment">#REF!</definedName>
    <definedName name="TrancheY1_description">#REF!</definedName>
    <definedName name="TrancheY1_drawdown">#REF!</definedName>
    <definedName name="TrancheY1_drawdown_date">#REF!</definedName>
    <definedName name="TrancheY1_drawdown_schedule">#REF!</definedName>
    <definedName name="TrancheY1_dscr">#REF!</definedName>
    <definedName name="TrancheY1_hedging_proportion">#REF!</definedName>
    <definedName name="TrancheY1_hedging_rate">#REF!</definedName>
    <definedName name="TrancheY1_hedging_rate_switch">#REF!</definedName>
    <definedName name="TrancheY1_hedging_term">#REF!</definedName>
    <definedName name="TrancheY1_indexation">#REF!</definedName>
    <definedName name="TrancheY1_limit">#REF!</definedName>
    <definedName name="TrancheY1_margin">#REF!</definedName>
    <definedName name="TrancheY1_margin_grid_bands">#REF!</definedName>
    <definedName name="TrancheY1_margin_grid_margins">#REF!</definedName>
    <definedName name="TrancheY1_margin_switch">#REF!</definedName>
    <definedName name="TrancheY1_maturity_date">#REF!</definedName>
    <definedName name="TrancheY1_MTM_end">#REF!</definedName>
    <definedName name="TrancheY1_MTM_start">#REF!</definedName>
    <definedName name="TrancheY1_security">#REF!</definedName>
    <definedName name="TrancheY1_swap_cost">#REF!</definedName>
    <definedName name="TrancheY1_switch">#REF!</definedName>
    <definedName name="TrancheY1_upfront">#REF!</definedName>
    <definedName name="TrancheY1_upfront_basis">#REF!</definedName>
    <definedName name="TrancheY1_upfront_capitalisation">#REF!</definedName>
    <definedName name="TrancheY10_agent">#REF!</definedName>
    <definedName name="TrancheY10_amortisation_method">#REF!</definedName>
    <definedName name="TrancheY10_amortisation_schedule">#REF!</definedName>
    <definedName name="TrancheY10_amortisation_start">#REF!</definedName>
    <definedName name="TrancheY10_capitalisation">#REF!</definedName>
    <definedName name="TrancheY10_capitalisation_end">#REF!</definedName>
    <definedName name="TrancheY10_capitalisation_margin">#REF!</definedName>
    <definedName name="TrancheY10_commencement_date">#REF!</definedName>
    <definedName name="TrancheY10_commitment">#REF!</definedName>
    <definedName name="TrancheY10_description">#REF!</definedName>
    <definedName name="TrancheY10_drawdown">#REF!</definedName>
    <definedName name="TrancheY10_drawdown_date">#REF!</definedName>
    <definedName name="TrancheY10_drawdown_schedule">#REF!</definedName>
    <definedName name="TrancheY10_dscr">#REF!</definedName>
    <definedName name="TrancheY10_hedging_proportion">#REF!</definedName>
    <definedName name="TrancheY10_hedging_rate">#REF!</definedName>
    <definedName name="TrancheY10_hedging_rate_switch">#REF!</definedName>
    <definedName name="TrancheY10_hedging_term">#REF!</definedName>
    <definedName name="TrancheY10_indexation">#REF!</definedName>
    <definedName name="TrancheY10_limit">#REF!</definedName>
    <definedName name="TrancheY10_margin">#REF!</definedName>
    <definedName name="TrancheY10_maturity_date">#REF!</definedName>
    <definedName name="TrancheY10_security">#REF!</definedName>
    <definedName name="TrancheY10_swap_cost">#REF!</definedName>
    <definedName name="TrancheY10_switch">#REF!</definedName>
    <definedName name="TrancheY10_upfront">#REF!</definedName>
    <definedName name="TrancheY10_upfront_basis">#REF!</definedName>
    <definedName name="TrancheY10_upfront_capitalisation">#REF!</definedName>
    <definedName name="TrancheY2_agent">#REF!</definedName>
    <definedName name="TrancheY2_amortisation_method">#REF!</definedName>
    <definedName name="TrancheY2_amortisation_schedule">#REF!</definedName>
    <definedName name="TrancheY2_amortisation_start">#REF!</definedName>
    <definedName name="TrancheY2_capitalisation">#REF!</definedName>
    <definedName name="TrancheY2_capitalisation_end">#REF!</definedName>
    <definedName name="TrancheY2_capitalisation_margin">#REF!</definedName>
    <definedName name="TrancheY2_commencement_date">#REF!</definedName>
    <definedName name="TrancheY2_commitment">#REF!</definedName>
    <definedName name="TrancheY2_description">#REF!</definedName>
    <definedName name="TrancheY2_drawdown">#REF!</definedName>
    <definedName name="TrancheY2_drawdown_date">#REF!</definedName>
    <definedName name="TrancheY2_drawdown_schedule">#REF!</definedName>
    <definedName name="TrancheY2_dscr">#REF!</definedName>
    <definedName name="TrancheY2_hedging_proportion">#REF!</definedName>
    <definedName name="TrancheY2_hedging_rate">#REF!</definedName>
    <definedName name="TrancheY2_hedging_rate_switch">#REF!</definedName>
    <definedName name="TrancheY2_hedging_term">#REF!</definedName>
    <definedName name="TrancheY2_indexation">#REF!</definedName>
    <definedName name="TrancheY2_limit">#REF!</definedName>
    <definedName name="TrancheY2_margin">#REF!</definedName>
    <definedName name="TrancheY2_maturity_date">#REF!</definedName>
    <definedName name="TrancheY2_security">#REF!</definedName>
    <definedName name="TrancheY2_swap_cost">#REF!</definedName>
    <definedName name="TrancheY2_switch">#REF!</definedName>
    <definedName name="TrancheY2_upfront">#REF!</definedName>
    <definedName name="TrancheY2_upfront_basis">#REF!</definedName>
    <definedName name="TrancheY2_upfront_capitalisation">#REF!</definedName>
    <definedName name="TrancheY3_agent">#REF!</definedName>
    <definedName name="TrancheY3_amortisation_method">#REF!</definedName>
    <definedName name="TrancheY3_amortisation_schedule">#REF!</definedName>
    <definedName name="TrancheY3_amortisation_start">#REF!</definedName>
    <definedName name="TrancheY3_capitalisation">#REF!</definedName>
    <definedName name="TrancheY3_capitalisation_end">#REF!</definedName>
    <definedName name="TrancheY3_capitalisation_margin">#REF!</definedName>
    <definedName name="TrancheY3_commencement_date">#REF!</definedName>
    <definedName name="TrancheY3_commitment">#REF!</definedName>
    <definedName name="TrancheY3_description">#REF!</definedName>
    <definedName name="TrancheY3_drawdown">#REF!</definedName>
    <definedName name="TrancheY3_drawdown_date">#REF!</definedName>
    <definedName name="TrancheY3_drawdown_schedule">#REF!</definedName>
    <definedName name="TrancheY3_dscr">#REF!</definedName>
    <definedName name="TrancheY3_hedging_proportion">#REF!</definedName>
    <definedName name="TrancheY3_hedging_rate">#REF!</definedName>
    <definedName name="TrancheY3_hedging_rate_switch">#REF!</definedName>
    <definedName name="TrancheY3_hedging_term">#REF!</definedName>
    <definedName name="TrancheY3_indexation">#REF!</definedName>
    <definedName name="TrancheY3_limit">#REF!</definedName>
    <definedName name="TrancheY3_margin">#REF!</definedName>
    <definedName name="TrancheY3_maturity_date">#REF!</definedName>
    <definedName name="TrancheY3_security">#REF!</definedName>
    <definedName name="TrancheY3_swap_cost">#REF!</definedName>
    <definedName name="TrancheY3_switch">#REF!</definedName>
    <definedName name="TrancheY3_upfront">#REF!</definedName>
    <definedName name="TrancheY3_upfront_basis">#REF!</definedName>
    <definedName name="TrancheY3_upfront_capitalisation">#REF!</definedName>
    <definedName name="TrancheY4_agent">#REF!</definedName>
    <definedName name="TrancheY4_amortisation_method">#REF!</definedName>
    <definedName name="TrancheY4_amortisation_schedule">#REF!</definedName>
    <definedName name="TrancheY4_amortisation_start">#REF!</definedName>
    <definedName name="TrancheY4_capitalisation">#REF!</definedName>
    <definedName name="TrancheY4_capitalisation_end">#REF!</definedName>
    <definedName name="TrancheY4_capitalisation_margin">#REF!</definedName>
    <definedName name="TrancheY4_commencement_date">#REF!</definedName>
    <definedName name="TrancheY4_commitment">#REF!</definedName>
    <definedName name="TrancheY4_description">#REF!</definedName>
    <definedName name="TrancheY4_drawdown">#REF!</definedName>
    <definedName name="TrancheY4_drawdown_date">#REF!</definedName>
    <definedName name="TrancheY4_drawdown_schedule">#REF!</definedName>
    <definedName name="TrancheY4_dscr">#REF!</definedName>
    <definedName name="TrancheY4_hedging_proportion">#REF!</definedName>
    <definedName name="TrancheY4_hedging_rate">#REF!</definedName>
    <definedName name="TrancheY4_hedging_rate_switch">#REF!</definedName>
    <definedName name="TrancheY4_hedging_term">#REF!</definedName>
    <definedName name="TrancheY4_indexation">#REF!</definedName>
    <definedName name="TrancheY4_limit">#REF!</definedName>
    <definedName name="TrancheY4_margin">#REF!</definedName>
    <definedName name="TrancheY4_maturity_date">#REF!</definedName>
    <definedName name="TrancheY4_security">#REF!</definedName>
    <definedName name="TrancheY4_swap_cost">#REF!</definedName>
    <definedName name="TrancheY4_switch">#REF!</definedName>
    <definedName name="TrancheY4_upfront">#REF!</definedName>
    <definedName name="TrancheY4_upfront_basis">#REF!</definedName>
    <definedName name="TrancheY4_upfront_capitalisation">#REF!</definedName>
    <definedName name="TrancheY5_agent">#REF!</definedName>
    <definedName name="TrancheY5_amortisation_method">#REF!</definedName>
    <definedName name="TrancheY5_amortisation_schedule">#REF!</definedName>
    <definedName name="TrancheY5_amortisation_start">#REF!</definedName>
    <definedName name="TrancheY5_capitalisation">#REF!</definedName>
    <definedName name="TrancheY5_capitalisation_end">#REF!</definedName>
    <definedName name="TrancheY5_capitalisation_margin">#REF!</definedName>
    <definedName name="TrancheY5_commencement_date">#REF!</definedName>
    <definedName name="TrancheY5_commitment">#REF!</definedName>
    <definedName name="TrancheY5_description">#REF!</definedName>
    <definedName name="TrancheY5_drawdown">#REF!</definedName>
    <definedName name="TrancheY5_drawdown_date">#REF!</definedName>
    <definedName name="TrancheY5_drawdown_schedule">#REF!</definedName>
    <definedName name="TrancheY5_dscr">#REF!</definedName>
    <definedName name="TrancheY5_hedging_proportion">#REF!</definedName>
    <definedName name="TrancheY5_hedging_rate">#REF!</definedName>
    <definedName name="TrancheY5_hedging_rate_switch">#REF!</definedName>
    <definedName name="TrancheY5_hedging_term">#REF!</definedName>
    <definedName name="TrancheY5_indexation">#REF!</definedName>
    <definedName name="TrancheY5_limit">#REF!</definedName>
    <definedName name="TrancheY5_margin">#REF!</definedName>
    <definedName name="TrancheY5_maturity_date">#REF!</definedName>
    <definedName name="TrancheY5_security">#REF!</definedName>
    <definedName name="TrancheY5_swap_cost">#REF!</definedName>
    <definedName name="TrancheY5_switch">#REF!</definedName>
    <definedName name="TrancheY5_upfront">#REF!</definedName>
    <definedName name="TrancheY5_upfront_basis">#REF!</definedName>
    <definedName name="TrancheY5_upfront_capitalisation">#REF!</definedName>
    <definedName name="TrancheY6_agent">#REF!</definedName>
    <definedName name="TrancheY6_amortisation_method">#REF!</definedName>
    <definedName name="TrancheY6_amortisation_schedule">#REF!</definedName>
    <definedName name="TrancheY6_amortisation_start">#REF!</definedName>
    <definedName name="TrancheY6_capitalisation">#REF!</definedName>
    <definedName name="TrancheY6_capitalisation_end">#REF!</definedName>
    <definedName name="TrancheY6_capitalisation_margin">#REF!</definedName>
    <definedName name="TrancheY6_commencement_date">#REF!</definedName>
    <definedName name="TrancheY6_commitment">#REF!</definedName>
    <definedName name="TrancheY6_description">#REF!</definedName>
    <definedName name="TrancheY6_drawdown">#REF!</definedName>
    <definedName name="TrancheY6_drawdown_date">#REF!</definedName>
    <definedName name="TrancheY6_drawdown_schedule">#REF!</definedName>
    <definedName name="TrancheY6_dscr">#REF!</definedName>
    <definedName name="TrancheY6_hedging_proportion">#REF!</definedName>
    <definedName name="TrancheY6_hedging_rate">#REF!</definedName>
    <definedName name="TrancheY6_hedging_rate_switch">#REF!</definedName>
    <definedName name="TrancheY6_hedging_term">#REF!</definedName>
    <definedName name="TrancheY6_indexation">#REF!</definedName>
    <definedName name="TrancheY6_limit">#REF!</definedName>
    <definedName name="TrancheY6_margin">#REF!</definedName>
    <definedName name="TrancheY6_maturity_date">#REF!</definedName>
    <definedName name="TrancheY6_security">#REF!</definedName>
    <definedName name="TrancheY6_swap_cost">#REF!</definedName>
    <definedName name="TrancheY6_switch">#REF!</definedName>
    <definedName name="TrancheY6_upfront">#REF!</definedName>
    <definedName name="TrancheY6_upfront_basis">#REF!</definedName>
    <definedName name="TrancheY6_upfront_capitalisation">#REF!</definedName>
    <definedName name="TrancheY7_agent">#REF!</definedName>
    <definedName name="TrancheY7_amortisation_method">#REF!</definedName>
    <definedName name="TrancheY7_amortisation_schedule">#REF!</definedName>
    <definedName name="TrancheY7_amortisation_start">#REF!</definedName>
    <definedName name="TrancheY7_capitalisation">#REF!</definedName>
    <definedName name="TrancheY7_capitalisation_end">#REF!</definedName>
    <definedName name="TrancheY7_capitalisation_margin">#REF!</definedName>
    <definedName name="TrancheY7_commencement_date">#REF!</definedName>
    <definedName name="TrancheY7_commitment">#REF!</definedName>
    <definedName name="TrancheY7_description">#REF!</definedName>
    <definedName name="TrancheY7_drawdown">#REF!</definedName>
    <definedName name="TrancheY7_drawdown_date">#REF!</definedName>
    <definedName name="TrancheY7_drawdown_schedule">#REF!</definedName>
    <definedName name="TrancheY7_dscr">#REF!</definedName>
    <definedName name="TrancheY7_hedging_proportion">#REF!</definedName>
    <definedName name="TrancheY7_hedging_rate">#REF!</definedName>
    <definedName name="TrancheY7_hedging_rate_switch">#REF!</definedName>
    <definedName name="TrancheY7_hedging_term">#REF!</definedName>
    <definedName name="TrancheY7_indexation">#REF!</definedName>
    <definedName name="TrancheY7_limit">#REF!</definedName>
    <definedName name="TrancheY7_margin">#REF!</definedName>
    <definedName name="TrancheY7_maturity_date">#REF!</definedName>
    <definedName name="TrancheY7_security">#REF!</definedName>
    <definedName name="TrancheY7_swap_cost">#REF!</definedName>
    <definedName name="TrancheY7_switch">#REF!</definedName>
    <definedName name="TrancheY7_upfront">#REF!</definedName>
    <definedName name="TrancheY7_upfront_basis">#REF!</definedName>
    <definedName name="TrancheY7_upfront_capitalisation">#REF!</definedName>
    <definedName name="TrancheY8_agent">#REF!</definedName>
    <definedName name="TrancheY8_amortisation_method">#REF!</definedName>
    <definedName name="TrancheY8_amortisation_schedule">#REF!</definedName>
    <definedName name="TrancheY8_amortisation_start">#REF!</definedName>
    <definedName name="TrancheY8_capitalisation">#REF!</definedName>
    <definedName name="TrancheY8_capitalisation_end">#REF!</definedName>
    <definedName name="TrancheY8_capitalisation_margin">#REF!</definedName>
    <definedName name="TrancheY8_commencement_date">#REF!</definedName>
    <definedName name="TrancheY8_commitment">#REF!</definedName>
    <definedName name="TrancheY8_description">#REF!</definedName>
    <definedName name="TrancheY8_drawdown">#REF!</definedName>
    <definedName name="TrancheY8_drawdown_date">#REF!</definedName>
    <definedName name="TrancheY8_drawdown_schedule">#REF!</definedName>
    <definedName name="TrancheY8_dscr">#REF!</definedName>
    <definedName name="TrancheY8_hedging_proportion">#REF!</definedName>
    <definedName name="TrancheY8_hedging_rate">#REF!</definedName>
    <definedName name="TrancheY8_hedging_rate_switch">#REF!</definedName>
    <definedName name="TrancheY8_hedging_term">#REF!</definedName>
    <definedName name="TrancheY8_indexation">#REF!</definedName>
    <definedName name="TrancheY8_limit">#REF!</definedName>
    <definedName name="TrancheY8_margin">#REF!</definedName>
    <definedName name="TrancheY8_maturity_date">#REF!</definedName>
    <definedName name="TrancheY8_security">#REF!</definedName>
    <definedName name="TrancheY8_swap_cost">#REF!</definedName>
    <definedName name="TrancheY8_switch">#REF!</definedName>
    <definedName name="TrancheY8_upfront">#REF!</definedName>
    <definedName name="TrancheY8_upfront_basis">#REF!</definedName>
    <definedName name="TrancheY8_upfront_capitalisation">#REF!</definedName>
    <definedName name="TrancheY9_agent">#REF!</definedName>
    <definedName name="TrancheY9_amortisation_method">#REF!</definedName>
    <definedName name="TrancheY9_amortisation_schedule">#REF!</definedName>
    <definedName name="TrancheY9_amortisation_start">#REF!</definedName>
    <definedName name="TrancheY9_capitalisation">#REF!</definedName>
    <definedName name="TrancheY9_capitalisation_end">#REF!</definedName>
    <definedName name="TrancheY9_capitalisation_margin">#REF!</definedName>
    <definedName name="TrancheY9_commencement_date">#REF!</definedName>
    <definedName name="TrancheY9_commitment">#REF!</definedName>
    <definedName name="TrancheY9_description">#REF!</definedName>
    <definedName name="TrancheY9_drawdown">#REF!</definedName>
    <definedName name="TrancheY9_drawdown_date">#REF!</definedName>
    <definedName name="TrancheY9_drawdown_schedule">#REF!</definedName>
    <definedName name="TrancheY9_dscr">#REF!</definedName>
    <definedName name="TrancheY9_hedging_proportion">#REF!</definedName>
    <definedName name="TrancheY9_hedging_rate">#REF!</definedName>
    <definedName name="TrancheY9_hedging_rate_switch">#REF!</definedName>
    <definedName name="TrancheY9_hedging_term">#REF!</definedName>
    <definedName name="TrancheY9_indexation">#REF!</definedName>
    <definedName name="TrancheY9_limit">#REF!</definedName>
    <definedName name="TrancheY9_margin">#REF!</definedName>
    <definedName name="TrancheY9_maturity_date">#REF!</definedName>
    <definedName name="TrancheY9_security">#REF!</definedName>
    <definedName name="TrancheY9_swap_cost">#REF!</definedName>
    <definedName name="TrancheY9_switch">#REF!</definedName>
    <definedName name="TrancheY9_upfront">#REF!</definedName>
    <definedName name="TrancheY9_upfront_basis">#REF!</definedName>
    <definedName name="TrancheY9_upfront_capitalisation">#REF!</definedName>
    <definedName name="Transm_Pricing_Zone">#REF!</definedName>
    <definedName name="TRANSPORT99">#REF!</definedName>
    <definedName name="trDiv1">#REF!</definedName>
    <definedName name="Trevenue">#REF!</definedName>
    <definedName name="Trinidad_and_Tobago">#REF!</definedName>
    <definedName name="trunk_chrge">#REF!</definedName>
    <definedName name="TT">#REF!</definedName>
    <definedName name="Tunisia">#REF!</definedName>
    <definedName name="TUOS">#REF!</definedName>
    <definedName name="TUOS_FC">#REF!</definedName>
    <definedName name="TUOS_Var">#REF!</definedName>
    <definedName name="TUOS_VC">#REF!</definedName>
    <definedName name="Turkey">#REF!</definedName>
    <definedName name="Turkmenistan">#REF!</definedName>
    <definedName name="Turks_and_Caicos_Islands">#REF!</definedName>
    <definedName name="Tuvalu">#REF!</definedName>
    <definedName name="TV_EBITDA_multiple">#REF!</definedName>
    <definedName name="TV_switch">#REF!</definedName>
    <definedName name="TxnCostsTaxDepn">#REF!</definedName>
    <definedName name="TYPES">#REF!</definedName>
    <definedName name="TYPESP5">#REF!</definedName>
    <definedName name="U._S._Virgin_Islands">#REF!</definedName>
    <definedName name="UAGDATA">#REF!</definedName>
    <definedName name="UCHOICES">#REF!</definedName>
    <definedName name="Uganda">#REF!</definedName>
    <definedName name="UKPAY1">OFFSET(#REF!,1,0,1,1):INDEX(#REF!,COUNTIF(#REF!,"?*"))</definedName>
    <definedName name="UKPAY1ColHeaderRows">#REF!</definedName>
    <definedName name="UKPAY1RangeToClear">#REF!</definedName>
    <definedName name="UKPAY1RangeToCopy">#REF!</definedName>
    <definedName name="UKPAY2">OFFSET(#REF!,1,0,1,1):INDEX(#REF!,COUNTIF(#REF!,"?*"))</definedName>
    <definedName name="UKPAY2ColHeaderRows">#REF!</definedName>
    <definedName name="UKPAY2RangeToClear">#REF!</definedName>
    <definedName name="UKPAY2RangeToCopy">#REF!</definedName>
    <definedName name="Ukraine">#REF!</definedName>
    <definedName name="UKTable">#REF!</definedName>
    <definedName name="UnEarRev_B027">#REF!</definedName>
    <definedName name="UnEarRev_B028">#REF!</definedName>
    <definedName name="uniObjHier">#REF!</definedName>
    <definedName name="uniSupHier">#REF!</definedName>
    <definedName name="United_Arab_Emirates">#REF!</definedName>
    <definedName name="United_Kingdom">#REF!</definedName>
    <definedName name="United_States_Minor_Outlying_Islands">#REF!</definedName>
    <definedName name="United_States_of_America">#REF!</definedName>
    <definedName name="UNLNK">#REF!</definedName>
    <definedName name="UnRegCR">#REF!</definedName>
    <definedName name="UnRegMinChg">#REF!</definedName>
    <definedName name="UnRegTH">#REF!</definedName>
    <definedName name="UnSecRevDSCRTable">#REF!</definedName>
    <definedName name="Upfront">#REF!</definedName>
    <definedName name="UploadType">#REF!</definedName>
    <definedName name="Upstream">#REF!</definedName>
    <definedName name="Uruguay">#REF!</definedName>
    <definedName name="USA">#REF!</definedName>
    <definedName name="USATable">#REF!</definedName>
    <definedName name="USDEOMSPOT">#REF!</definedName>
    <definedName name="useByAdHoc">#REF!</definedName>
    <definedName name="useByAdHocIL">#REF!</definedName>
    <definedName name="useByCash">#REF!</definedName>
    <definedName name="useByCashAdv">#REF!</definedName>
    <definedName name="useByCashAdvIL">#REF!</definedName>
    <definedName name="useByCashIL">#REF!</definedName>
    <definedName name="useByCustPay">#REF!</definedName>
    <definedName name="useByCustPayIL">#REF!</definedName>
    <definedName name="useByExpCCPay">#REF!</definedName>
    <definedName name="useByExpCCPayIL">#REF!</definedName>
    <definedName name="useByExpPay">#REF!</definedName>
    <definedName name="useByExpPayIL">#REF!</definedName>
    <definedName name="useByInterPay">#REF!</definedName>
    <definedName name="useByInterPayIL">#REF!</definedName>
    <definedName name="useByPayOff">#REF!</definedName>
    <definedName name="useByPayOffIL">#REF!</definedName>
    <definedName name="useByPayOn">#REF!</definedName>
    <definedName name="useByPayOnIL">#REF!</definedName>
    <definedName name="useByPrePay">#REF!</definedName>
    <definedName name="useByPrePayIL">#REF!</definedName>
    <definedName name="useByProcPay">#REF!</definedName>
    <definedName name="useByProcPayIL">#REF!</definedName>
    <definedName name="useBySupPay">#REF!</definedName>
    <definedName name="useBySupPayIL">#REF!</definedName>
    <definedName name="useByTaxPay">#REF!</definedName>
    <definedName name="useByTaxPayIL">#REF!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USPAY1">OFFSET(#REF!,1,0,1,1):INDEX(#REF!,COUNTIF(#REF!,"?*"))</definedName>
    <definedName name="USPAY1ColHeaderRows">#REF!</definedName>
    <definedName name="USPAY1RangeToClear">#REF!</definedName>
    <definedName name="USPAY1RangeToCopy">#REF!</definedName>
    <definedName name="USPAY2">OFFSET(#REF!,1,0,1,1):INDEX(#REF!,COUNTIF(#REF!,"?*"))</definedName>
    <definedName name="USPAY2ColHeaderRows">#REF!</definedName>
    <definedName name="USPAY2RangeToClear">#REF!</definedName>
    <definedName name="USPAY2RangeToCopy">#REF!</definedName>
    <definedName name="Uzbekistan">#REF!</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luation_date">#REF!</definedName>
    <definedName name="vanilla">#REF!</definedName>
    <definedName name="vanilla01">#REF!</definedName>
    <definedName name="vanilla02">#REF!</definedName>
    <definedName name="vanilla03">#REF!</definedName>
    <definedName name="vanilla04">#REF!</definedName>
    <definedName name="vanilla05">#REF!</definedName>
    <definedName name="vanilla06">#REF!</definedName>
    <definedName name="vanilla07">#REF!</definedName>
    <definedName name="vanilla08">#REF!</definedName>
    <definedName name="vanilla09">#REF!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nuatu">#REF!</definedName>
    <definedName name="VarAA_tbl">#REF!</definedName>
    <definedName name="varLedAcc">#REF!</definedName>
    <definedName name="vAutoFilter">#REF!</definedName>
    <definedName name="vAutoFilterFLAG">#REF!</definedName>
    <definedName name="vCube" hidden="1">#REF!</definedName>
    <definedName name="Venezuela">#REF!</definedName>
    <definedName name="Vertical_Not_Select">#REF!</definedName>
    <definedName name="Vertical_Select">#REF!</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etnam">#REF!</definedName>
    <definedName name="Visy">#REF!</definedName>
    <definedName name="Vol">#REF!</definedName>
    <definedName name="volume">#REF!</definedName>
    <definedName name="VolumeReport">#REF!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llis_and_Futuna">#REF!</definedName>
    <definedName name="WAPLInvoice">#REF!</definedName>
    <definedName name="Warwick">#REF!</definedName>
    <definedName name="Warwick_Cost">#REF!</definedName>
    <definedName name="Water_Bath_Heater_Monthly_Gas_Usage">#REF!</definedName>
    <definedName name="WB_BudgetData">#REF!</definedName>
    <definedName name="wbID">#REF!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eklyGenerationDataTemplate">#REF!</definedName>
    <definedName name="Weighted_Price">#REF!</definedName>
    <definedName name="WELCOME_TO_PAGE">#REF!</definedName>
    <definedName name="Western_Sahara">#REF!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orktag_Usage">#REF!</definedName>
    <definedName name="worktagRefID">#REF!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pp._.Custodians." hidden="1">{"Ownership",#N/A,FALSE,"Ownership";"Contents",#N/A,FALSE,"Contents"}</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full." hidden="1">{#N/A,#N/A,FALSE,"Cover";#N/A,#N/A,FALSE,"Pres ";#N/A,#N/A,FALSE,"Output";#N/A,#N/A,FALSE,"Sensit";#N/A,#N/A,FALSE,"DCF";#N/A,#N/A,FALSE,"Graphs";#N/A,#N/A,FALSE,"Control (In)";#N/A,#N/A,FALSE,"Broker (In)";#N/A,#N/A,FALSE,"In-House (In)";#N/A,#N/A,FALSE,"Assumptions";#N/A,#N/A,FALSE,"WACC";#N/A,#N/A,FALSE,"Check (In)"}</definedName>
    <definedName name="wrn.Full._.Model." hidden="1">{#N/A,#N/A,TRUE,"Cover Sheet ";#N/A,#N/A,TRUE,"INPUTS";#N/A,#N/A,TRUE,"OUTPUTS"}</definedName>
    <definedName name="wrn.Inputs." hidden="1">{#N/A,#N/A,FALSE,"Input"}</definedName>
    <definedName name="wrn.IRR." hidden="1">{#N/A,#N/A,FALSE,"IRR"}</definedName>
    <definedName name="wrn.LTV._.Output." hidden="1">{"LTV Output",#N/A,FALSE,"Output"}</definedName>
    <definedName name="wrn.Overview." hidden="1">{#N/A,#N/A,FALSE,"CapitalReport"}</definedName>
    <definedName name="wrn.overview1." hidden="1">{#N/A,#N/A,FALSE,"CapitalReport"}</definedName>
    <definedName name="wrn.Overview2." hidden="1">{#N/A,#N/A,FALSE,"CapitalReport"}</definedName>
    <definedName name="wrn.overviewaaaaaa." hidden="1">{#N/A,#N/A,FALSE,"CapitalReport"}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02_RevCap">#REF!</definedName>
    <definedName name="X_03_RevCap">#REF!</definedName>
    <definedName name="X_04_RevCap">#REF!</definedName>
    <definedName name="X_05_RevCap">#REF!</definedName>
    <definedName name="X_06_RevCap">#REF!</definedName>
    <definedName name="X_07_RevCap">#REF!</definedName>
    <definedName name="X_08_RevCap">#REF!</definedName>
    <definedName name="X_09_RevCap">#REF!</definedName>
    <definedName name="x_1">#REF!</definedName>
    <definedName name="X_10_RevCap">#REF!</definedName>
    <definedName name="X_2">#REF!</definedName>
    <definedName name="X_3">#REF!</definedName>
    <definedName name="X_4">#REF!</definedName>
    <definedName name="X_Factor">#REF!</definedName>
    <definedName name="XAXIS">OFFSET(#REF!,,COUNTIF(#REF!,"&gt;0")-36,,36)</definedName>
    <definedName name="XAXISV">OFFSET(#REF!,,COUNT(#REF!)-36,,36)</definedName>
    <definedName name="xdt">#REF!</definedName>
    <definedName name="XPS_Auxillary_Power">#REF!</definedName>
    <definedName name="XPS_Heat_Rate">#REF!</definedName>
    <definedName name="XS_CC">#REF!</definedName>
    <definedName name="xx">#REF!</definedName>
    <definedName name="xxAnnl_CorpTax_Rate">#REF!</definedName>
    <definedName name="xxINDANNUAL">#REF!</definedName>
    <definedName name="xxINITEQUITYINJ">#REF!</definedName>
    <definedName name="xxx">#REF!</definedName>
    <definedName name="xxYearNo">#REF!</definedName>
    <definedName name="y">#REF!</definedName>
    <definedName name="Y_N">#REF!</definedName>
    <definedName name="YEAR">#REF!</definedName>
    <definedName name="Year_0">#REF!</definedName>
    <definedName name="Year_1">#REF!</definedName>
    <definedName name="Year_2">#REF!</definedName>
    <definedName name="Year_3">#REF!</definedName>
    <definedName name="Year_4">#REF!</definedName>
    <definedName name="Year_5">#REF!</definedName>
    <definedName name="Year_End">OFFSET(#REF!,0,0,(COUNTA(#REF!))-1,1)</definedName>
    <definedName name="Yearending">Cover!$C$23</definedName>
    <definedName name="YearEndMonth">#REF!</definedName>
    <definedName name="years">#REF!</definedName>
    <definedName name="Yearstart">Cover!$C$21</definedName>
    <definedName name="Yemen">#REF!</definedName>
    <definedName name="Yes">#REF!</definedName>
    <definedName name="Yes_No">OFFSET(#REF!,0,0,(COUNTA(#REF!))-1,1)</definedName>
    <definedName name="YesNo">#REF!</definedName>
    <definedName name="yield">#REF!</definedName>
    <definedName name="Yr_01_Diff_RevCap">#REF!</definedName>
    <definedName name="Yr_Name">#REF!</definedName>
    <definedName name="Yrs_In_Yr">#REF!</definedName>
    <definedName name="YTD">#REF!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ambia">#REF!</definedName>
    <definedName name="Zeitwert">#REF!</definedName>
    <definedName name="Zimbabwe">#REF!</definedName>
    <definedName name="ZW">#REF!</definedName>
    <definedName name="zz">#REF!</definedName>
    <definedName name="β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3" i="70" l="1"/>
  <c r="AE9" i="70" l="1"/>
  <c r="AE9" i="6" l="1"/>
  <c r="AE7" i="70"/>
  <c r="AF9" i="70" l="1"/>
  <c r="AD27" i="70" l="1"/>
  <c r="AD7" i="70" l="1"/>
  <c r="AD9" i="6" l="1"/>
  <c r="AF9" i="6" l="1"/>
  <c r="D19" i="54" l="1"/>
  <c r="AD56" i="6" l="1"/>
  <c r="AD38" i="6"/>
  <c r="AC9" i="70" l="1"/>
  <c r="AC9" i="6"/>
  <c r="AC7" i="70" l="1"/>
  <c r="AF7" i="70"/>
  <c r="C3" i="44"/>
  <c r="AC27" i="70" l="1"/>
  <c r="E14" i="70" l="1"/>
  <c r="F14" i="70"/>
  <c r="G14" i="70"/>
  <c r="H14" i="70"/>
  <c r="I14" i="70"/>
  <c r="J14" i="70"/>
  <c r="K14" i="70"/>
  <c r="L14" i="70"/>
  <c r="M14" i="70"/>
  <c r="N14" i="70"/>
  <c r="O14" i="70"/>
  <c r="P14" i="70"/>
  <c r="Q14" i="70"/>
  <c r="R14" i="70"/>
  <c r="S14" i="70"/>
  <c r="T14" i="70"/>
  <c r="U14" i="70"/>
  <c r="V14" i="70"/>
  <c r="W14" i="70"/>
  <c r="X14" i="70"/>
  <c r="Y14" i="70"/>
  <c r="Z14" i="70"/>
  <c r="AA14" i="70"/>
  <c r="AB14" i="70"/>
  <c r="D14" i="70"/>
  <c r="H21" i="70" l="1"/>
  <c r="I21" i="70"/>
  <c r="J21" i="70"/>
  <c r="K21" i="70"/>
  <c r="L21" i="70"/>
  <c r="M21" i="70"/>
  <c r="N21" i="70"/>
  <c r="O21" i="70"/>
  <c r="P21" i="70"/>
  <c r="Q21" i="70"/>
  <c r="R21" i="70"/>
  <c r="S21" i="70"/>
  <c r="T21" i="70"/>
  <c r="U21" i="70"/>
  <c r="V21" i="70"/>
  <c r="W21" i="70"/>
  <c r="X21" i="70"/>
  <c r="Y21" i="70"/>
  <c r="Z21" i="70"/>
  <c r="AA21" i="70"/>
  <c r="AB21" i="70"/>
  <c r="F27" i="70"/>
  <c r="G27" i="70"/>
  <c r="H27" i="70"/>
  <c r="I27" i="70"/>
  <c r="J27" i="70"/>
  <c r="K27" i="70"/>
  <c r="L27" i="70"/>
  <c r="M27" i="70"/>
  <c r="N27" i="70"/>
  <c r="O27" i="70"/>
  <c r="P27" i="70"/>
  <c r="Q27" i="70"/>
  <c r="R27" i="70"/>
  <c r="S27" i="70"/>
  <c r="T27" i="70"/>
  <c r="U27" i="70"/>
  <c r="V27" i="70"/>
  <c r="W27" i="70"/>
  <c r="X27" i="70"/>
  <c r="Y27" i="70"/>
  <c r="Z27" i="70"/>
  <c r="AA27" i="70"/>
  <c r="AB27" i="70"/>
  <c r="E27" i="70"/>
  <c r="F12" i="70" l="1"/>
  <c r="G12" i="70"/>
  <c r="H12" i="70"/>
  <c r="I12" i="70"/>
  <c r="J12" i="70"/>
  <c r="K12" i="70"/>
  <c r="L12" i="70"/>
  <c r="M12" i="70"/>
  <c r="N12" i="70"/>
  <c r="O12" i="70"/>
  <c r="P12" i="70"/>
  <c r="Q12" i="70"/>
  <c r="R12" i="70"/>
  <c r="S12" i="70"/>
  <c r="T12" i="70"/>
  <c r="U12" i="70"/>
  <c r="V12" i="70"/>
  <c r="W12" i="70"/>
  <c r="X12" i="70"/>
  <c r="Y12" i="70"/>
  <c r="Z12" i="70"/>
  <c r="AA12" i="70"/>
  <c r="AB12" i="70"/>
  <c r="H9" i="70"/>
  <c r="I9" i="70"/>
  <c r="J9" i="70"/>
  <c r="K9" i="70"/>
  <c r="L9" i="70"/>
  <c r="M9" i="70"/>
  <c r="N9" i="70"/>
  <c r="O9" i="70"/>
  <c r="P9" i="70"/>
  <c r="Q9" i="70"/>
  <c r="R9" i="70"/>
  <c r="S9" i="70"/>
  <c r="T9" i="70"/>
  <c r="U9" i="70"/>
  <c r="V9" i="70"/>
  <c r="W9" i="70"/>
  <c r="X9" i="70"/>
  <c r="Y9" i="70"/>
  <c r="Z9" i="70"/>
  <c r="AA9" i="70"/>
  <c r="AB9" i="70"/>
  <c r="AB9" i="6"/>
  <c r="AA9" i="6"/>
  <c r="Z9" i="6"/>
  <c r="Y9" i="6"/>
  <c r="X9" i="6"/>
  <c r="W9" i="6"/>
  <c r="V9" i="6"/>
  <c r="U9" i="6"/>
  <c r="T9" i="6"/>
  <c r="S9" i="6"/>
  <c r="R9" i="6"/>
  <c r="Q9" i="6"/>
  <c r="O9" i="6"/>
  <c r="P9" i="6"/>
  <c r="N9" i="6"/>
  <c r="M9" i="6"/>
  <c r="L9" i="6"/>
  <c r="K9" i="6"/>
  <c r="J9" i="6"/>
  <c r="I9" i="6"/>
  <c r="H9" i="6"/>
  <c r="AB7" i="70"/>
  <c r="AA7" i="70"/>
  <c r="Z7" i="70"/>
  <c r="Y7" i="70"/>
  <c r="X7" i="70"/>
  <c r="W7" i="70"/>
  <c r="V7" i="70"/>
  <c r="U7" i="70"/>
  <c r="T7" i="70"/>
  <c r="S7" i="70"/>
  <c r="R7" i="70"/>
  <c r="Q7" i="70"/>
  <c r="P7" i="70"/>
  <c r="O7" i="70"/>
  <c r="N7" i="70"/>
  <c r="M7" i="70"/>
  <c r="L7" i="70"/>
  <c r="K7" i="70"/>
  <c r="J7" i="70"/>
  <c r="I7" i="70"/>
  <c r="H7" i="70"/>
  <c r="C32" i="55"/>
  <c r="E12" i="70" l="1"/>
  <c r="G7" i="70"/>
  <c r="F7" i="70"/>
  <c r="E7" i="70"/>
  <c r="D7" i="70"/>
  <c r="D9" i="70"/>
  <c r="E9" i="70"/>
  <c r="F9" i="70"/>
  <c r="G9" i="70"/>
  <c r="D11" i="70"/>
  <c r="D20" i="70" s="1"/>
  <c r="E29" i="70"/>
  <c r="AF29" i="70"/>
  <c r="G29" i="70"/>
  <c r="F29" i="70"/>
  <c r="D29" i="70"/>
  <c r="H29" i="70" l="1"/>
  <c r="H41" i="5"/>
  <c r="G41" i="5"/>
  <c r="F31" i="47"/>
  <c r="I29" i="70" l="1"/>
  <c r="W31" i="47"/>
  <c r="X31" i="47"/>
  <c r="Y31" i="47"/>
  <c r="D23" i="70"/>
  <c r="D22" i="70"/>
  <c r="G21" i="70"/>
  <c r="F21" i="70"/>
  <c r="E21" i="70"/>
  <c r="D21" i="70"/>
  <c r="D12" i="70"/>
  <c r="C3" i="70"/>
  <c r="B2" i="70"/>
  <c r="J29" i="70" l="1"/>
  <c r="D24" i="70"/>
  <c r="D27" i="57"/>
  <c r="D13" i="5" s="1"/>
  <c r="F13" i="5" s="1"/>
  <c r="C3" i="54"/>
  <c r="E9" i="57"/>
  <c r="D90" i="6"/>
  <c r="E88" i="6" s="1"/>
  <c r="E90" i="6" s="1"/>
  <c r="F88" i="6" s="1"/>
  <c r="F90" i="6" s="1"/>
  <c r="G88" i="6" s="1"/>
  <c r="D48" i="6"/>
  <c r="E44" i="6" s="1"/>
  <c r="E48" i="6" s="1"/>
  <c r="F44" i="6" s="1"/>
  <c r="F48" i="6" s="1"/>
  <c r="G44" i="6" s="1"/>
  <c r="G48" i="6" s="1"/>
  <c r="H44" i="6" s="1"/>
  <c r="H48" i="6" s="1"/>
  <c r="I44" i="6" s="1"/>
  <c r="I48" i="6" s="1"/>
  <c r="J44" i="6" s="1"/>
  <c r="J48" i="6" s="1"/>
  <c r="K44" i="6" s="1"/>
  <c r="K48" i="6" s="1"/>
  <c r="L44" i="6" s="1"/>
  <c r="L48" i="6" s="1"/>
  <c r="M44" i="6" s="1"/>
  <c r="M48" i="6" s="1"/>
  <c r="N44" i="6" s="1"/>
  <c r="N48" i="6" s="1"/>
  <c r="O44" i="6" s="1"/>
  <c r="O48" i="6" s="1"/>
  <c r="P44" i="6" s="1"/>
  <c r="P48" i="6" s="1"/>
  <c r="Q44" i="6" s="1"/>
  <c r="Q48" i="6" s="1"/>
  <c r="R44" i="6" s="1"/>
  <c r="R48" i="6" s="1"/>
  <c r="S44" i="6" s="1"/>
  <c r="S48" i="6" s="1"/>
  <c r="T44" i="6" s="1"/>
  <c r="T48" i="6" s="1"/>
  <c r="U44" i="6" s="1"/>
  <c r="U48" i="6" s="1"/>
  <c r="V44" i="6" s="1"/>
  <c r="V48" i="6" s="1"/>
  <c r="W44" i="6" s="1"/>
  <c r="W48" i="6" s="1"/>
  <c r="X44" i="6" s="1"/>
  <c r="X48" i="6" s="1"/>
  <c r="Y44" i="6" s="1"/>
  <c r="Y48" i="6" s="1"/>
  <c r="Z44" i="6" s="1"/>
  <c r="Z48" i="6" s="1"/>
  <c r="AA44" i="6" s="1"/>
  <c r="AA48" i="6" s="1"/>
  <c r="AB44" i="6" s="1"/>
  <c r="AB48" i="6" s="1"/>
  <c r="AC44" i="6" s="1"/>
  <c r="D24" i="6"/>
  <c r="D15" i="6"/>
  <c r="D18" i="6" s="1"/>
  <c r="B2" i="54"/>
  <c r="B2" i="66"/>
  <c r="L12" i="54"/>
  <c r="O12" i="54"/>
  <c r="R12" i="54"/>
  <c r="L13" i="54"/>
  <c r="O13" i="54"/>
  <c r="R13" i="54"/>
  <c r="L14" i="54"/>
  <c r="O14" i="54"/>
  <c r="R14" i="54"/>
  <c r="D16" i="54"/>
  <c r="H16" i="54"/>
  <c r="K16" i="54"/>
  <c r="D18" i="54"/>
  <c r="H18" i="54"/>
  <c r="K18" i="54"/>
  <c r="F20" i="54"/>
  <c r="G20" i="54"/>
  <c r="I20" i="54"/>
  <c r="J20" i="54"/>
  <c r="M20" i="54"/>
  <c r="N20" i="54"/>
  <c r="P20" i="54"/>
  <c r="Q20" i="54"/>
  <c r="I31" i="47"/>
  <c r="G31" i="47"/>
  <c r="F8" i="47"/>
  <c r="I17" i="56"/>
  <c r="F17" i="56"/>
  <c r="I14" i="5"/>
  <c r="F14" i="5"/>
  <c r="I13" i="5"/>
  <c r="I12" i="5"/>
  <c r="C3" i="69"/>
  <c r="B2" i="69"/>
  <c r="D66" i="6"/>
  <c r="E62" i="6" s="1"/>
  <c r="E66" i="6" s="1"/>
  <c r="F62" i="6" s="1"/>
  <c r="F66" i="6" s="1"/>
  <c r="G62" i="6" s="1"/>
  <c r="G66" i="6" s="1"/>
  <c r="H62" i="6" s="1"/>
  <c r="H66" i="6" s="1"/>
  <c r="I62" i="6" s="1"/>
  <c r="I66" i="6" s="1"/>
  <c r="J62" i="6" s="1"/>
  <c r="J66" i="6" s="1"/>
  <c r="K62" i="6" s="1"/>
  <c r="K66" i="6" s="1"/>
  <c r="L62" i="6" s="1"/>
  <c r="L66" i="6" s="1"/>
  <c r="M62" i="6" s="1"/>
  <c r="M66" i="6" s="1"/>
  <c r="N62" i="6" s="1"/>
  <c r="N66" i="6" s="1"/>
  <c r="O62" i="6" s="1"/>
  <c r="O66" i="6" s="1"/>
  <c r="P62" i="6" s="1"/>
  <c r="P66" i="6" s="1"/>
  <c r="Q62" i="6" s="1"/>
  <c r="Q66" i="6" s="1"/>
  <c r="R62" i="6" s="1"/>
  <c r="R66" i="6" s="1"/>
  <c r="S62" i="6" s="1"/>
  <c r="S66" i="6" s="1"/>
  <c r="T62" i="6" s="1"/>
  <c r="T66" i="6" s="1"/>
  <c r="U62" i="6" s="1"/>
  <c r="U66" i="6" s="1"/>
  <c r="V62" i="6" s="1"/>
  <c r="V66" i="6" s="1"/>
  <c r="W62" i="6" s="1"/>
  <c r="W66" i="6" s="1"/>
  <c r="X62" i="6" s="1"/>
  <c r="X66" i="6" s="1"/>
  <c r="Y62" i="6" s="1"/>
  <c r="Y66" i="6" s="1"/>
  <c r="Z62" i="6" s="1"/>
  <c r="Z66" i="6" s="1"/>
  <c r="AA62" i="6" s="1"/>
  <c r="AA66" i="6" s="1"/>
  <c r="AB62" i="6" s="1"/>
  <c r="AB66" i="6" s="1"/>
  <c r="AC62" i="6" s="1"/>
  <c r="C26" i="55"/>
  <c r="C21" i="55"/>
  <c r="E14" i="57"/>
  <c r="E13" i="57"/>
  <c r="E12" i="57"/>
  <c r="E11" i="57"/>
  <c r="E10" i="57"/>
  <c r="G35" i="59"/>
  <c r="G34" i="59"/>
  <c r="G33" i="59"/>
  <c r="G32" i="59"/>
  <c r="G31" i="59"/>
  <c r="G30" i="59"/>
  <c r="B4" i="67"/>
  <c r="B5" i="67" s="1"/>
  <c r="B6" i="67" s="1"/>
  <c r="B7" i="67" s="1"/>
  <c r="B8" i="67" s="1"/>
  <c r="B9" i="67" s="1"/>
  <c r="B10" i="67" s="1"/>
  <c r="B11" i="67" s="1"/>
  <c r="B12" i="67" s="1"/>
  <c r="B13" i="67" s="1"/>
  <c r="B14" i="67" s="1"/>
  <c r="B15" i="67" s="1"/>
  <c r="B16" i="67" s="1"/>
  <c r="B17" i="67" s="1"/>
  <c r="B18" i="67" s="1"/>
  <c r="B19" i="67" s="1"/>
  <c r="B20" i="67" s="1"/>
  <c r="B21" i="67" s="1"/>
  <c r="B22" i="67" s="1"/>
  <c r="B23" i="67" s="1"/>
  <c r="B24" i="67" s="1"/>
  <c r="B25" i="67" s="1"/>
  <c r="B26" i="67" s="1"/>
  <c r="B27" i="67" s="1"/>
  <c r="B28" i="67" s="1"/>
  <c r="B29" i="67" s="1"/>
  <c r="B30" i="67" s="1"/>
  <c r="B31" i="67" s="1"/>
  <c r="B32" i="67" s="1"/>
  <c r="B33" i="67" s="1"/>
  <c r="B34" i="67" s="1"/>
  <c r="B35" i="67" s="1"/>
  <c r="B36" i="67" s="1"/>
  <c r="B37" i="67" s="1"/>
  <c r="B38" i="67" s="1"/>
  <c r="B39" i="67" s="1"/>
  <c r="B40" i="67" s="1"/>
  <c r="B41" i="67" s="1"/>
  <c r="B42" i="67" s="1"/>
  <c r="B43" i="67" s="1"/>
  <c r="B44" i="67" s="1"/>
  <c r="B45" i="67" s="1"/>
  <c r="B46" i="67" s="1"/>
  <c r="B47" i="67" s="1"/>
  <c r="B48" i="67" s="1"/>
  <c r="B49" i="67" s="1"/>
  <c r="B50" i="67" s="1"/>
  <c r="B51" i="67" s="1"/>
  <c r="B52" i="67" s="1"/>
  <c r="B53" i="67" s="1"/>
  <c r="B54" i="67" s="1"/>
  <c r="B55" i="67" s="1"/>
  <c r="B56" i="67" s="1"/>
  <c r="B57" i="67" s="1"/>
  <c r="B58" i="67" s="1"/>
  <c r="B59" i="67" s="1"/>
  <c r="B60" i="67" s="1"/>
  <c r="B61" i="67" s="1"/>
  <c r="B62" i="67" s="1"/>
  <c r="B63" i="67" s="1"/>
  <c r="B64" i="67" s="1"/>
  <c r="B65" i="67" s="1"/>
  <c r="B66" i="67" s="1"/>
  <c r="B67" i="67" s="1"/>
  <c r="B68" i="67" s="1"/>
  <c r="B69" i="67" s="1"/>
  <c r="B70" i="67" s="1"/>
  <c r="B71" i="67" s="1"/>
  <c r="B72" i="67" s="1"/>
  <c r="B73" i="67" s="1"/>
  <c r="B74" i="67" s="1"/>
  <c r="B75" i="67" s="1"/>
  <c r="B76" i="67" s="1"/>
  <c r="B77" i="67" s="1"/>
  <c r="B78" i="67" s="1"/>
  <c r="B79" i="67" s="1"/>
  <c r="B80" i="67" s="1"/>
  <c r="B81" i="67" s="1"/>
  <c r="B82" i="67" s="1"/>
  <c r="B83" i="67" s="1"/>
  <c r="B84" i="67" s="1"/>
  <c r="B85" i="67" s="1"/>
  <c r="B86" i="67" s="1"/>
  <c r="B87" i="67" s="1"/>
  <c r="B88" i="67" s="1"/>
  <c r="B89" i="67" s="1"/>
  <c r="B90" i="67" s="1"/>
  <c r="D9" i="6"/>
  <c r="E9" i="6"/>
  <c r="F9" i="6"/>
  <c r="G9" i="6"/>
  <c r="D86" i="6"/>
  <c r="E82" i="6" s="1"/>
  <c r="E86" i="6" s="1"/>
  <c r="F82" i="6" s="1"/>
  <c r="F86" i="6" s="1"/>
  <c r="G82" i="6" s="1"/>
  <c r="G86" i="6" s="1"/>
  <c r="H82" i="6" s="1"/>
  <c r="H86" i="6" s="1"/>
  <c r="I82" i="6" s="1"/>
  <c r="I86" i="6" s="1"/>
  <c r="J82" i="6" s="1"/>
  <c r="J86" i="6" s="1"/>
  <c r="K82" i="6" s="1"/>
  <c r="K86" i="6" s="1"/>
  <c r="L82" i="6" s="1"/>
  <c r="L86" i="6" s="1"/>
  <c r="M82" i="6" s="1"/>
  <c r="M86" i="6" s="1"/>
  <c r="N82" i="6" s="1"/>
  <c r="N86" i="6" s="1"/>
  <c r="O82" i="6" s="1"/>
  <c r="O86" i="6" s="1"/>
  <c r="P82" i="6" s="1"/>
  <c r="P86" i="6" s="1"/>
  <c r="Q82" i="6" s="1"/>
  <c r="Q86" i="6" s="1"/>
  <c r="R82" i="6" s="1"/>
  <c r="R86" i="6" s="1"/>
  <c r="S82" i="6" s="1"/>
  <c r="S86" i="6" s="1"/>
  <c r="T82" i="6" s="1"/>
  <c r="T86" i="6" s="1"/>
  <c r="U82" i="6" s="1"/>
  <c r="U86" i="6" s="1"/>
  <c r="V82" i="6" s="1"/>
  <c r="V86" i="6" s="1"/>
  <c r="W82" i="6" s="1"/>
  <c r="W86" i="6" s="1"/>
  <c r="X82" i="6" s="1"/>
  <c r="X86" i="6" s="1"/>
  <c r="Y82" i="6" s="1"/>
  <c r="Y86" i="6" s="1"/>
  <c r="Z82" i="6" s="1"/>
  <c r="Z86" i="6" s="1"/>
  <c r="AA82" i="6" s="1"/>
  <c r="AA86" i="6" s="1"/>
  <c r="AB82" i="6" s="1"/>
  <c r="AB86" i="6" s="1"/>
  <c r="AC82" i="6" s="1"/>
  <c r="D72" i="6"/>
  <c r="E68" i="6" s="1"/>
  <c r="E72" i="6" s="1"/>
  <c r="F68" i="6" s="1"/>
  <c r="F72" i="6" s="1"/>
  <c r="G68" i="6" s="1"/>
  <c r="G72" i="6" s="1"/>
  <c r="H68" i="6" s="1"/>
  <c r="H72" i="6" s="1"/>
  <c r="I68" i="6" s="1"/>
  <c r="I72" i="6" s="1"/>
  <c r="J68" i="6" s="1"/>
  <c r="J72" i="6" s="1"/>
  <c r="K68" i="6" s="1"/>
  <c r="K72" i="6" s="1"/>
  <c r="L68" i="6" s="1"/>
  <c r="L72" i="6" s="1"/>
  <c r="M68" i="6" s="1"/>
  <c r="M72" i="6" s="1"/>
  <c r="N68" i="6" s="1"/>
  <c r="N72" i="6" s="1"/>
  <c r="O68" i="6" s="1"/>
  <c r="O72" i="6" s="1"/>
  <c r="P68" i="6" s="1"/>
  <c r="P72" i="6" s="1"/>
  <c r="Q68" i="6" s="1"/>
  <c r="Q72" i="6" s="1"/>
  <c r="R68" i="6" s="1"/>
  <c r="R72" i="6" s="1"/>
  <c r="S68" i="6" s="1"/>
  <c r="S72" i="6" s="1"/>
  <c r="T68" i="6" s="1"/>
  <c r="T72" i="6" s="1"/>
  <c r="U68" i="6" s="1"/>
  <c r="U72" i="6" s="1"/>
  <c r="V68" i="6" s="1"/>
  <c r="V72" i="6" s="1"/>
  <c r="W68" i="6" s="1"/>
  <c r="W72" i="6" s="1"/>
  <c r="X68" i="6" s="1"/>
  <c r="X72" i="6" s="1"/>
  <c r="Y68" i="6" s="1"/>
  <c r="Y72" i="6" s="1"/>
  <c r="Z68" i="6" s="1"/>
  <c r="Z72" i="6" s="1"/>
  <c r="AA68" i="6" s="1"/>
  <c r="AA72" i="6" s="1"/>
  <c r="AB68" i="6" s="1"/>
  <c r="AB72" i="6" s="1"/>
  <c r="AC68" i="6" s="1"/>
  <c r="D80" i="6"/>
  <c r="E76" i="6" s="1"/>
  <c r="E80" i="6" s="1"/>
  <c r="F76" i="6" s="1"/>
  <c r="F80" i="6" s="1"/>
  <c r="G76" i="6" s="1"/>
  <c r="G80" i="6" s="1"/>
  <c r="H76" i="6" s="1"/>
  <c r="H80" i="6" s="1"/>
  <c r="I76" i="6" s="1"/>
  <c r="I80" i="6" s="1"/>
  <c r="J76" i="6" s="1"/>
  <c r="J80" i="6" s="1"/>
  <c r="K76" i="6" s="1"/>
  <c r="K80" i="6" s="1"/>
  <c r="L76" i="6" s="1"/>
  <c r="L80" i="6" s="1"/>
  <c r="M76" i="6" s="1"/>
  <c r="M80" i="6" s="1"/>
  <c r="N76" i="6" s="1"/>
  <c r="N80" i="6" s="1"/>
  <c r="O76" i="6" s="1"/>
  <c r="O80" i="6" s="1"/>
  <c r="P76" i="6" s="1"/>
  <c r="P80" i="6" s="1"/>
  <c r="Q76" i="6" s="1"/>
  <c r="Q80" i="6" s="1"/>
  <c r="R76" i="6" s="1"/>
  <c r="R80" i="6" s="1"/>
  <c r="S76" i="6" s="1"/>
  <c r="S80" i="6" s="1"/>
  <c r="T76" i="6" s="1"/>
  <c r="T80" i="6" s="1"/>
  <c r="U76" i="6" s="1"/>
  <c r="U80" i="6" s="1"/>
  <c r="V76" i="6" s="1"/>
  <c r="V80" i="6" s="1"/>
  <c r="W76" i="6" s="1"/>
  <c r="W80" i="6" s="1"/>
  <c r="X76" i="6" s="1"/>
  <c r="X80" i="6" s="1"/>
  <c r="Y76" i="6" s="1"/>
  <c r="Y80" i="6" s="1"/>
  <c r="Z76" i="6" s="1"/>
  <c r="Z80" i="6" s="1"/>
  <c r="AA76" i="6" s="1"/>
  <c r="AA80" i="6" s="1"/>
  <c r="AB76" i="6" s="1"/>
  <c r="AB80" i="6" s="1"/>
  <c r="AC76" i="6" s="1"/>
  <c r="B2" i="64"/>
  <c r="C3" i="64"/>
  <c r="B2" i="60"/>
  <c r="C3" i="60"/>
  <c r="S12" i="54"/>
  <c r="V12" i="54"/>
  <c r="Y12" i="54"/>
  <c r="AB12" i="54"/>
  <c r="AE12" i="54"/>
  <c r="AH12" i="54"/>
  <c r="AK12" i="54"/>
  <c r="AL12" i="54"/>
  <c r="AO12" i="54"/>
  <c r="AR12" i="54"/>
  <c r="AU12" i="54"/>
  <c r="AX12" i="54"/>
  <c r="BA12" i="54"/>
  <c r="BD12" i="54"/>
  <c r="BG12" i="54"/>
  <c r="BJ12" i="54"/>
  <c r="S13" i="54"/>
  <c r="V13" i="54"/>
  <c r="Y13" i="54"/>
  <c r="AB13" i="54"/>
  <c r="AE13" i="54"/>
  <c r="AH13" i="54"/>
  <c r="AK13" i="54"/>
  <c r="AL13" i="54"/>
  <c r="AO13" i="54"/>
  <c r="AR13" i="54"/>
  <c r="AU13" i="54"/>
  <c r="AX13" i="54"/>
  <c r="BA13" i="54"/>
  <c r="BD13" i="54"/>
  <c r="BG13" i="54"/>
  <c r="BJ13" i="54"/>
  <c r="S14" i="54"/>
  <c r="V14" i="54"/>
  <c r="Y14" i="54"/>
  <c r="AB14" i="54"/>
  <c r="AE14" i="54"/>
  <c r="AH14" i="54"/>
  <c r="AK14" i="54"/>
  <c r="AL14" i="54"/>
  <c r="AO14" i="54"/>
  <c r="AR14" i="54"/>
  <c r="AU14" i="54"/>
  <c r="AX14" i="54"/>
  <c r="BA14" i="54"/>
  <c r="BD14" i="54"/>
  <c r="BG14" i="54"/>
  <c r="BJ14" i="54"/>
  <c r="T20" i="54"/>
  <c r="U20" i="54"/>
  <c r="W20" i="54"/>
  <c r="X20" i="54"/>
  <c r="Z20" i="54"/>
  <c r="AA20" i="54"/>
  <c r="AC20" i="54"/>
  <c r="AD20" i="54"/>
  <c r="AF20" i="54"/>
  <c r="AG20" i="54"/>
  <c r="AI20" i="54"/>
  <c r="AJ20" i="54"/>
  <c r="AM20" i="54"/>
  <c r="AN20" i="54"/>
  <c r="AP20" i="54"/>
  <c r="AQ20" i="54"/>
  <c r="AS20" i="54"/>
  <c r="AT20" i="54"/>
  <c r="AV20" i="54"/>
  <c r="AW20" i="54"/>
  <c r="AY20" i="54"/>
  <c r="AZ20" i="54"/>
  <c r="BB20" i="54"/>
  <c r="BC20" i="54"/>
  <c r="BE20" i="54"/>
  <c r="BF20" i="54"/>
  <c r="BH20" i="54"/>
  <c r="BI20" i="54"/>
  <c r="C3" i="66"/>
  <c r="B2" i="47"/>
  <c r="C3" i="47"/>
  <c r="F16" i="47"/>
  <c r="G16" i="47"/>
  <c r="H16" i="47"/>
  <c r="I16" i="47"/>
  <c r="J16" i="47"/>
  <c r="K16" i="47"/>
  <c r="L16" i="47"/>
  <c r="M16" i="47"/>
  <c r="N16" i="47"/>
  <c r="O16" i="47"/>
  <c r="P16" i="47"/>
  <c r="Q16" i="47"/>
  <c r="R16" i="47"/>
  <c r="S16" i="47"/>
  <c r="T16" i="47"/>
  <c r="U16" i="47"/>
  <c r="V16" i="47"/>
  <c r="W16" i="47"/>
  <c r="X16" i="47"/>
  <c r="Y16" i="47"/>
  <c r="Z16" i="47"/>
  <c r="AA16" i="47"/>
  <c r="AB16" i="47"/>
  <c r="AC16" i="47"/>
  <c r="AD16" i="47"/>
  <c r="AE16" i="47"/>
  <c r="AF16" i="47"/>
  <c r="AG16" i="47"/>
  <c r="AI16" i="47"/>
  <c r="AJ16" i="47"/>
  <c r="AK16" i="47"/>
  <c r="AL16" i="47"/>
  <c r="AM16" i="47"/>
  <c r="AN16" i="47"/>
  <c r="AO16" i="47"/>
  <c r="AP16" i="47"/>
  <c r="AQ16" i="47"/>
  <c r="AR16" i="47"/>
  <c r="AS16" i="47"/>
  <c r="AT16" i="47"/>
  <c r="AU16" i="47"/>
  <c r="AV16" i="47"/>
  <c r="AW16" i="47"/>
  <c r="AX16" i="47"/>
  <c r="AY16" i="47"/>
  <c r="AZ16" i="47"/>
  <c r="BA16" i="47"/>
  <c r="BB16" i="47"/>
  <c r="BC16" i="47"/>
  <c r="BD16" i="47"/>
  <c r="BE16" i="47"/>
  <c r="BF16" i="47"/>
  <c r="BG16" i="47"/>
  <c r="BH16" i="47"/>
  <c r="F23" i="47"/>
  <c r="G23" i="47"/>
  <c r="H23" i="47"/>
  <c r="I23" i="47"/>
  <c r="J23" i="47"/>
  <c r="K23" i="47"/>
  <c r="L23" i="47"/>
  <c r="M23" i="47"/>
  <c r="N23" i="47"/>
  <c r="O23" i="47"/>
  <c r="P23" i="47"/>
  <c r="Q23" i="47"/>
  <c r="R23" i="47"/>
  <c r="S23" i="47"/>
  <c r="T23" i="47"/>
  <c r="U23" i="47"/>
  <c r="V23" i="47"/>
  <c r="W23" i="47"/>
  <c r="X23" i="47"/>
  <c r="Y23" i="47"/>
  <c r="Z23" i="47"/>
  <c r="AA23" i="47"/>
  <c r="AB23" i="47"/>
  <c r="AC23" i="47"/>
  <c r="AD23" i="47"/>
  <c r="AE23" i="47"/>
  <c r="AF23" i="47"/>
  <c r="AG23" i="47"/>
  <c r="AI23" i="47"/>
  <c r="AJ23" i="47"/>
  <c r="AK23" i="47"/>
  <c r="AL23" i="47"/>
  <c r="AM23" i="47"/>
  <c r="AN23" i="47"/>
  <c r="AO23" i="47"/>
  <c r="AP23" i="47"/>
  <c r="AQ23" i="47"/>
  <c r="AR23" i="47"/>
  <c r="AS23" i="47"/>
  <c r="AT23" i="47"/>
  <c r="AU23" i="47"/>
  <c r="AV23" i="47"/>
  <c r="AW23" i="47"/>
  <c r="AX23" i="47"/>
  <c r="AY23" i="47"/>
  <c r="AZ23" i="47"/>
  <c r="BA23" i="47"/>
  <c r="BB23" i="47"/>
  <c r="BC23" i="47"/>
  <c r="BD23" i="47"/>
  <c r="BE23" i="47"/>
  <c r="BF23" i="47"/>
  <c r="BG23" i="47"/>
  <c r="BH23" i="47"/>
  <c r="H31" i="47"/>
  <c r="J31" i="47"/>
  <c r="K31" i="47"/>
  <c r="L31" i="47"/>
  <c r="M31" i="47"/>
  <c r="N31" i="47"/>
  <c r="O31" i="47"/>
  <c r="P31" i="47"/>
  <c r="Q31" i="47"/>
  <c r="R31" i="47"/>
  <c r="S31" i="47"/>
  <c r="T31" i="47"/>
  <c r="U31" i="47"/>
  <c r="V31" i="47"/>
  <c r="Z31" i="47"/>
  <c r="AA31" i="47"/>
  <c r="AB31" i="47"/>
  <c r="AC31" i="47"/>
  <c r="AD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B2" i="59"/>
  <c r="C3" i="59"/>
  <c r="G11" i="59"/>
  <c r="G12" i="59"/>
  <c r="G13" i="59"/>
  <c r="G14" i="59"/>
  <c r="G15" i="59"/>
  <c r="G16" i="59"/>
  <c r="G17" i="59"/>
  <c r="G18" i="59"/>
  <c r="G19" i="59"/>
  <c r="G20" i="59"/>
  <c r="G21" i="59"/>
  <c r="G22" i="59"/>
  <c r="G23" i="59"/>
  <c r="G24" i="59"/>
  <c r="G25" i="59"/>
  <c r="G26" i="59"/>
  <c r="G27" i="59"/>
  <c r="G28" i="59"/>
  <c r="G29" i="59"/>
  <c r="G36" i="59"/>
  <c r="G37" i="59"/>
  <c r="G38" i="59"/>
  <c r="G39" i="59"/>
  <c r="G40" i="59"/>
  <c r="B2" i="55"/>
  <c r="C3" i="55"/>
  <c r="C9" i="55"/>
  <c r="C10" i="55"/>
  <c r="C11" i="55"/>
  <c r="C12" i="55"/>
  <c r="C13" i="55"/>
  <c r="C14" i="55"/>
  <c r="C15" i="55"/>
  <c r="C16" i="55"/>
  <c r="C2" i="6"/>
  <c r="D3" i="6"/>
  <c r="D4" i="6"/>
  <c r="E20" i="6"/>
  <c r="E24" i="6" s="1"/>
  <c r="D30" i="6"/>
  <c r="E26" i="6" s="1"/>
  <c r="E30" i="6" s="1"/>
  <c r="F26" i="6" s="1"/>
  <c r="F30" i="6" s="1"/>
  <c r="G26" i="6" s="1"/>
  <c r="G30" i="6" s="1"/>
  <c r="H26" i="6" s="1"/>
  <c r="H30" i="6" s="1"/>
  <c r="I26" i="6" s="1"/>
  <c r="I30" i="6" s="1"/>
  <c r="J26" i="6" s="1"/>
  <c r="J30" i="6" s="1"/>
  <c r="K26" i="6" s="1"/>
  <c r="K30" i="6" s="1"/>
  <c r="L26" i="6" s="1"/>
  <c r="L30" i="6" s="1"/>
  <c r="M26" i="6" s="1"/>
  <c r="M30" i="6" s="1"/>
  <c r="N26" i="6" s="1"/>
  <c r="N30" i="6" s="1"/>
  <c r="O26" i="6" s="1"/>
  <c r="O30" i="6" s="1"/>
  <c r="P26" i="6" s="1"/>
  <c r="P30" i="6" s="1"/>
  <c r="Q26" i="6" s="1"/>
  <c r="Q30" i="6" s="1"/>
  <c r="R26" i="6" s="1"/>
  <c r="R30" i="6" s="1"/>
  <c r="S26" i="6" s="1"/>
  <c r="S30" i="6" s="1"/>
  <c r="T26" i="6" s="1"/>
  <c r="T30" i="6" s="1"/>
  <c r="U26" i="6" s="1"/>
  <c r="U30" i="6" s="1"/>
  <c r="V26" i="6" s="1"/>
  <c r="V30" i="6" s="1"/>
  <c r="W26" i="6" s="1"/>
  <c r="W30" i="6" s="1"/>
  <c r="X26" i="6" s="1"/>
  <c r="X30" i="6" s="1"/>
  <c r="Y26" i="6" s="1"/>
  <c r="Y30" i="6" s="1"/>
  <c r="Z26" i="6" s="1"/>
  <c r="Z30" i="6" s="1"/>
  <c r="AA26" i="6" s="1"/>
  <c r="AA30" i="6" s="1"/>
  <c r="AB26" i="6" s="1"/>
  <c r="AB30" i="6" s="1"/>
  <c r="AC26" i="6" s="1"/>
  <c r="D36" i="6"/>
  <c r="E32" i="6" s="1"/>
  <c r="E36" i="6" s="1"/>
  <c r="F32" i="6" s="1"/>
  <c r="F36" i="6" s="1"/>
  <c r="G32" i="6" s="1"/>
  <c r="G36" i="6" s="1"/>
  <c r="H32" i="6" s="1"/>
  <c r="H36" i="6" s="1"/>
  <c r="I32" i="6" s="1"/>
  <c r="I36" i="6" s="1"/>
  <c r="J32" i="6" s="1"/>
  <c r="J36" i="6" s="1"/>
  <c r="K32" i="6" s="1"/>
  <c r="K36" i="6" s="1"/>
  <c r="L32" i="6" s="1"/>
  <c r="L36" i="6" s="1"/>
  <c r="M32" i="6" s="1"/>
  <c r="M36" i="6" s="1"/>
  <c r="N32" i="6" s="1"/>
  <c r="N36" i="6" s="1"/>
  <c r="O32" i="6" s="1"/>
  <c r="O36" i="6" s="1"/>
  <c r="P32" i="6" s="1"/>
  <c r="P36" i="6" s="1"/>
  <c r="Q32" i="6" s="1"/>
  <c r="Q36" i="6" s="1"/>
  <c r="R32" i="6" s="1"/>
  <c r="R36" i="6" s="1"/>
  <c r="S32" i="6" s="1"/>
  <c r="S36" i="6" s="1"/>
  <c r="T32" i="6" s="1"/>
  <c r="T36" i="6" s="1"/>
  <c r="U32" i="6" s="1"/>
  <c r="U36" i="6" s="1"/>
  <c r="V32" i="6" s="1"/>
  <c r="V36" i="6" s="1"/>
  <c r="W32" i="6" s="1"/>
  <c r="W36" i="6" s="1"/>
  <c r="X32" i="6" s="1"/>
  <c r="X36" i="6" s="1"/>
  <c r="Y32" i="6" s="1"/>
  <c r="Y36" i="6" s="1"/>
  <c r="Z32" i="6" s="1"/>
  <c r="Z36" i="6" s="1"/>
  <c r="AA32" i="6" s="1"/>
  <c r="AA36" i="6" s="1"/>
  <c r="AB32" i="6" s="1"/>
  <c r="AB36" i="6" s="1"/>
  <c r="AC32" i="6" s="1"/>
  <c r="D42" i="6"/>
  <c r="E38" i="6" s="1"/>
  <c r="E42" i="6" s="1"/>
  <c r="F38" i="6" s="1"/>
  <c r="F42" i="6" s="1"/>
  <c r="G38" i="6" s="1"/>
  <c r="G42" i="6" s="1"/>
  <c r="H38" i="6" s="1"/>
  <c r="H42" i="6" s="1"/>
  <c r="I38" i="6" s="1"/>
  <c r="I42" i="6" s="1"/>
  <c r="J38" i="6" s="1"/>
  <c r="J42" i="6" s="1"/>
  <c r="K38" i="6" s="1"/>
  <c r="K42" i="6" s="1"/>
  <c r="L38" i="6" s="1"/>
  <c r="L42" i="6" s="1"/>
  <c r="M38" i="6" s="1"/>
  <c r="M42" i="6" s="1"/>
  <c r="N38" i="6" s="1"/>
  <c r="N42" i="6" s="1"/>
  <c r="O38" i="6" s="1"/>
  <c r="O42" i="6" s="1"/>
  <c r="P38" i="6" s="1"/>
  <c r="P42" i="6" s="1"/>
  <c r="Q38" i="6" s="1"/>
  <c r="Q42" i="6" s="1"/>
  <c r="R38" i="6" s="1"/>
  <c r="R42" i="6" s="1"/>
  <c r="S38" i="6" s="1"/>
  <c r="S42" i="6" s="1"/>
  <c r="T38" i="6" s="1"/>
  <c r="T42" i="6" s="1"/>
  <c r="U38" i="6" s="1"/>
  <c r="U42" i="6" s="1"/>
  <c r="V38" i="6" s="1"/>
  <c r="V42" i="6" s="1"/>
  <c r="W38" i="6" s="1"/>
  <c r="W42" i="6" s="1"/>
  <c r="X38" i="6" s="1"/>
  <c r="X42" i="6" s="1"/>
  <c r="Y38" i="6" s="1"/>
  <c r="Y42" i="6" s="1"/>
  <c r="Z38" i="6" s="1"/>
  <c r="Z42" i="6" s="1"/>
  <c r="AA38" i="6" s="1"/>
  <c r="AA42" i="6" s="1"/>
  <c r="AB38" i="6" s="1"/>
  <c r="AB42" i="6" s="1"/>
  <c r="AC38" i="6" s="1"/>
  <c r="D54" i="6"/>
  <c r="E50" i="6" s="1"/>
  <c r="E54" i="6" s="1"/>
  <c r="F50" i="6" s="1"/>
  <c r="F54" i="6" s="1"/>
  <c r="G50" i="6" s="1"/>
  <c r="G54" i="6" s="1"/>
  <c r="H50" i="6" s="1"/>
  <c r="H54" i="6" s="1"/>
  <c r="I50" i="6" s="1"/>
  <c r="I54" i="6" s="1"/>
  <c r="J50" i="6" s="1"/>
  <c r="J54" i="6" s="1"/>
  <c r="K50" i="6" s="1"/>
  <c r="K54" i="6" s="1"/>
  <c r="L50" i="6" s="1"/>
  <c r="L54" i="6" s="1"/>
  <c r="M50" i="6" s="1"/>
  <c r="M54" i="6" s="1"/>
  <c r="N50" i="6" s="1"/>
  <c r="N54" i="6" s="1"/>
  <c r="O50" i="6" s="1"/>
  <c r="O54" i="6" s="1"/>
  <c r="P50" i="6" s="1"/>
  <c r="P54" i="6" s="1"/>
  <c r="Q50" i="6" s="1"/>
  <c r="Q54" i="6" s="1"/>
  <c r="R50" i="6" s="1"/>
  <c r="R54" i="6" s="1"/>
  <c r="S50" i="6" s="1"/>
  <c r="S54" i="6" s="1"/>
  <c r="T50" i="6" s="1"/>
  <c r="T54" i="6" s="1"/>
  <c r="U50" i="6" s="1"/>
  <c r="U54" i="6" s="1"/>
  <c r="V50" i="6" s="1"/>
  <c r="V54" i="6" s="1"/>
  <c r="W50" i="6" s="1"/>
  <c r="W54" i="6" s="1"/>
  <c r="X50" i="6" s="1"/>
  <c r="X54" i="6" s="1"/>
  <c r="Y50" i="6" s="1"/>
  <c r="Y54" i="6" s="1"/>
  <c r="Z50" i="6" s="1"/>
  <c r="Z54" i="6" s="1"/>
  <c r="AA50" i="6" s="1"/>
  <c r="AA54" i="6" s="1"/>
  <c r="AB50" i="6" s="1"/>
  <c r="AB54" i="6" s="1"/>
  <c r="AC50" i="6" s="1"/>
  <c r="D60" i="6"/>
  <c r="E56" i="6" s="1"/>
  <c r="E60" i="6" s="1"/>
  <c r="F56" i="6" s="1"/>
  <c r="F60" i="6" s="1"/>
  <c r="G56" i="6" s="1"/>
  <c r="G60" i="6" s="1"/>
  <c r="H56" i="6" s="1"/>
  <c r="H60" i="6" s="1"/>
  <c r="I56" i="6" s="1"/>
  <c r="I60" i="6" s="1"/>
  <c r="J56" i="6" s="1"/>
  <c r="J60" i="6" s="1"/>
  <c r="K56" i="6" s="1"/>
  <c r="K60" i="6" s="1"/>
  <c r="L56" i="6" s="1"/>
  <c r="L60" i="6" s="1"/>
  <c r="M56" i="6" s="1"/>
  <c r="M60" i="6" s="1"/>
  <c r="N56" i="6" s="1"/>
  <c r="N60" i="6" s="1"/>
  <c r="O56" i="6" s="1"/>
  <c r="O60" i="6" s="1"/>
  <c r="P56" i="6" s="1"/>
  <c r="P60" i="6" s="1"/>
  <c r="Q56" i="6" s="1"/>
  <c r="Q60" i="6" s="1"/>
  <c r="R56" i="6" s="1"/>
  <c r="R60" i="6" s="1"/>
  <c r="S56" i="6" s="1"/>
  <c r="S60" i="6" s="1"/>
  <c r="T56" i="6" s="1"/>
  <c r="T60" i="6" s="1"/>
  <c r="U56" i="6" s="1"/>
  <c r="U60" i="6" s="1"/>
  <c r="V56" i="6" s="1"/>
  <c r="V60" i="6" s="1"/>
  <c r="W56" i="6" s="1"/>
  <c r="W60" i="6" s="1"/>
  <c r="X56" i="6" s="1"/>
  <c r="X60" i="6" s="1"/>
  <c r="Y56" i="6" s="1"/>
  <c r="Y60" i="6" s="1"/>
  <c r="Z56" i="6" s="1"/>
  <c r="Z60" i="6" s="1"/>
  <c r="AA56" i="6" s="1"/>
  <c r="AA60" i="6" s="1"/>
  <c r="AB56" i="6" s="1"/>
  <c r="AB60" i="6" s="1"/>
  <c r="AC56" i="6" s="1"/>
  <c r="B2" i="16"/>
  <c r="C3" i="16"/>
  <c r="H9" i="16"/>
  <c r="D32" i="5" s="1"/>
  <c r="I9" i="16"/>
  <c r="E32" i="5" s="1"/>
  <c r="H10" i="16"/>
  <c r="D33" i="5" s="1"/>
  <c r="I10" i="16"/>
  <c r="E33" i="5" s="1"/>
  <c r="H11" i="16"/>
  <c r="D34" i="5" s="1"/>
  <c r="I11" i="16"/>
  <c r="E34" i="5" s="1"/>
  <c r="H13" i="16"/>
  <c r="D36" i="5" s="1"/>
  <c r="I13" i="16"/>
  <c r="E36" i="5" s="1"/>
  <c r="I14" i="16"/>
  <c r="E37" i="5" s="1"/>
  <c r="H15" i="16"/>
  <c r="D38" i="5" s="1"/>
  <c r="I15" i="16"/>
  <c r="E38" i="5" s="1"/>
  <c r="H16" i="16"/>
  <c r="D39" i="5" s="1"/>
  <c r="I16" i="16"/>
  <c r="E39" i="5" s="1"/>
  <c r="F17" i="16"/>
  <c r="F36" i="16" s="1"/>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B2" i="45"/>
  <c r="C3" i="45"/>
  <c r="G9" i="45"/>
  <c r="H9" i="45"/>
  <c r="G10" i="45"/>
  <c r="H10" i="45"/>
  <c r="G11" i="45"/>
  <c r="H11" i="45"/>
  <c r="G12" i="45"/>
  <c r="H12" i="45"/>
  <c r="G13" i="45"/>
  <c r="H13" i="45"/>
  <c r="G14" i="45"/>
  <c r="H14" i="45"/>
  <c r="G15" i="45"/>
  <c r="H15" i="45"/>
  <c r="G16" i="45"/>
  <c r="H16" i="45"/>
  <c r="G17" i="45"/>
  <c r="H17" i="45"/>
  <c r="G18" i="45"/>
  <c r="H18" i="45"/>
  <c r="G19" i="45"/>
  <c r="H19" i="45"/>
  <c r="G20" i="45"/>
  <c r="H20" i="45"/>
  <c r="G21" i="45"/>
  <c r="H21" i="45"/>
  <c r="G22" i="45"/>
  <c r="H22" i="45"/>
  <c r="G23" i="45"/>
  <c r="H23" i="45"/>
  <c r="G24" i="45"/>
  <c r="H24" i="45"/>
  <c r="G25" i="45"/>
  <c r="H25" i="45"/>
  <c r="G26" i="45"/>
  <c r="H26" i="45"/>
  <c r="G27" i="45"/>
  <c r="H27" i="45"/>
  <c r="G28" i="45"/>
  <c r="H28" i="45"/>
  <c r="G29" i="45"/>
  <c r="H29" i="45"/>
  <c r="G30" i="45"/>
  <c r="H30" i="45"/>
  <c r="G31" i="45"/>
  <c r="H31" i="45"/>
  <c r="G32" i="45"/>
  <c r="H32" i="45"/>
  <c r="G33" i="45"/>
  <c r="H33" i="45"/>
  <c r="G34" i="45"/>
  <c r="H34" i="45"/>
  <c r="G35" i="45"/>
  <c r="H35" i="45"/>
  <c r="D36" i="45"/>
  <c r="E36" i="45"/>
  <c r="B2" i="57"/>
  <c r="C3" i="57"/>
  <c r="C15" i="57"/>
  <c r="D15" i="57"/>
  <c r="E12" i="5" s="1"/>
  <c r="E21" i="56"/>
  <c r="E11" i="5" s="1"/>
  <c r="B2" i="56"/>
  <c r="C3" i="56"/>
  <c r="I11" i="56"/>
  <c r="I12" i="56"/>
  <c r="F13" i="56"/>
  <c r="I13" i="56"/>
  <c r="F14" i="56"/>
  <c r="I14" i="56"/>
  <c r="F15" i="56"/>
  <c r="I15" i="56"/>
  <c r="F16" i="56"/>
  <c r="I16" i="56"/>
  <c r="F18" i="56"/>
  <c r="I18" i="56"/>
  <c r="F19" i="56"/>
  <c r="I19" i="56"/>
  <c r="I20" i="56"/>
  <c r="G21" i="56"/>
  <c r="G11" i="5" s="1"/>
  <c r="H21" i="56"/>
  <c r="H11" i="5" s="1"/>
  <c r="H16" i="5" s="1"/>
  <c r="B2" i="5"/>
  <c r="C3" i="5"/>
  <c r="F15" i="5"/>
  <c r="I15" i="5"/>
  <c r="I18" i="5"/>
  <c r="I19" i="5" s="1"/>
  <c r="G19" i="5"/>
  <c r="H19" i="5"/>
  <c r="I22" i="5"/>
  <c r="I23" i="5"/>
  <c r="I24" i="5"/>
  <c r="I25" i="5"/>
  <c r="I26" i="5"/>
  <c r="F27" i="5"/>
  <c r="I27" i="5"/>
  <c r="F28" i="5"/>
  <c r="I28" i="5"/>
  <c r="I29" i="5"/>
  <c r="E30" i="5"/>
  <c r="G30" i="5"/>
  <c r="G42" i="5" s="1"/>
  <c r="H30" i="5"/>
  <c r="H42" i="5" s="1"/>
  <c r="I32" i="5"/>
  <c r="I33" i="5"/>
  <c r="I34" i="5"/>
  <c r="I35" i="5"/>
  <c r="I36" i="5"/>
  <c r="I37" i="5"/>
  <c r="I38" i="5"/>
  <c r="I39" i="5"/>
  <c r="I40" i="5"/>
  <c r="B2" i="44"/>
  <c r="AP24" i="47"/>
  <c r="AM24" i="47" l="1"/>
  <c r="AS24" i="47"/>
  <c r="D13" i="54"/>
  <c r="H20" i="5"/>
  <c r="G36" i="45"/>
  <c r="D18" i="5" s="1"/>
  <c r="D19" i="5" s="1"/>
  <c r="D12" i="54"/>
  <c r="BF24" i="47"/>
  <c r="AR32" i="47"/>
  <c r="S20" i="54"/>
  <c r="D14" i="54"/>
  <c r="AL20" i="54"/>
  <c r="D91" i="6"/>
  <c r="BA24" i="47"/>
  <c r="AN32" i="47"/>
  <c r="H36" i="45"/>
  <c r="E18" i="5" s="1"/>
  <c r="E19" i="5" s="1"/>
  <c r="L20" i="54"/>
  <c r="AL32" i="47"/>
  <c r="E15" i="57"/>
  <c r="AF13" i="70" s="1"/>
  <c r="AV32" i="47"/>
  <c r="AQ24" i="47"/>
  <c r="AN24" i="47"/>
  <c r="AY32" i="47"/>
  <c r="D12" i="5"/>
  <c r="F12" i="5" s="1"/>
  <c r="L24" i="47"/>
  <c r="G90" i="6"/>
  <c r="G91" i="6" s="1"/>
  <c r="F20" i="6"/>
  <c r="F24" i="6" s="1"/>
  <c r="G20" i="6" s="1"/>
  <c r="G24" i="6" s="1"/>
  <c r="H20" i="6" s="1"/>
  <c r="H24" i="6" s="1"/>
  <c r="I20" i="6" s="1"/>
  <c r="I24" i="6" s="1"/>
  <c r="J20" i="6" s="1"/>
  <c r="J24" i="6" s="1"/>
  <c r="K20" i="6" s="1"/>
  <c r="K24" i="6" s="1"/>
  <c r="L20" i="6" s="1"/>
  <c r="L24" i="6" s="1"/>
  <c r="M20" i="6" s="1"/>
  <c r="M24" i="6" s="1"/>
  <c r="N20" i="6" s="1"/>
  <c r="N24" i="6" s="1"/>
  <c r="O20" i="6" s="1"/>
  <c r="O24" i="6" s="1"/>
  <c r="P20" i="6" s="1"/>
  <c r="P24" i="6" s="1"/>
  <c r="Q20" i="6" s="1"/>
  <c r="Q24" i="6" s="1"/>
  <c r="R20" i="6" s="1"/>
  <c r="R24" i="6" s="1"/>
  <c r="S20" i="6" s="1"/>
  <c r="S24" i="6" s="1"/>
  <c r="T20" i="6" s="1"/>
  <c r="T24" i="6" s="1"/>
  <c r="U20" i="6" s="1"/>
  <c r="U24" i="6" s="1"/>
  <c r="V20" i="6" s="1"/>
  <c r="V24" i="6" s="1"/>
  <c r="W20" i="6" s="1"/>
  <c r="W24" i="6" s="1"/>
  <c r="X20" i="6" s="1"/>
  <c r="X24" i="6" s="1"/>
  <c r="Y20" i="6" s="1"/>
  <c r="Y24" i="6" s="1"/>
  <c r="Z20" i="6" s="1"/>
  <c r="Z24" i="6" s="1"/>
  <c r="AA20" i="6" s="1"/>
  <c r="AA24" i="6" s="1"/>
  <c r="AB20" i="6" s="1"/>
  <c r="AB24" i="6" s="1"/>
  <c r="AC20" i="6" s="1"/>
  <c r="N24" i="47"/>
  <c r="K29" i="70"/>
  <c r="AB24" i="47"/>
  <c r="X24" i="47"/>
  <c r="AD32" i="47"/>
  <c r="R32" i="47"/>
  <c r="N32" i="47"/>
  <c r="H32" i="47"/>
  <c r="P32" i="47"/>
  <c r="AE24" i="47"/>
  <c r="F38" i="5"/>
  <c r="I41" i="5"/>
  <c r="H43" i="5"/>
  <c r="I30" i="5"/>
  <c r="E16" i="5"/>
  <c r="I21" i="56"/>
  <c r="I11" i="5"/>
  <c r="I16" i="5" s="1"/>
  <c r="I20" i="5" s="1"/>
  <c r="AE27" i="70" s="1"/>
  <c r="G16" i="5"/>
  <c r="G20" i="5" s="1"/>
  <c r="G43" i="5" s="1"/>
  <c r="F32" i="5"/>
  <c r="F39" i="5"/>
  <c r="F34" i="5"/>
  <c r="F36" i="5"/>
  <c r="F33" i="5"/>
  <c r="E91" i="6"/>
  <c r="F24" i="47"/>
  <c r="G33" i="47" s="1"/>
  <c r="F32" i="47"/>
  <c r="U32" i="47"/>
  <c r="W32" i="47"/>
  <c r="S32" i="47"/>
  <c r="G32" i="47"/>
  <c r="U24" i="47"/>
  <c r="I32" i="47"/>
  <c r="D73" i="6"/>
  <c r="E13" i="6"/>
  <c r="Z32" i="47"/>
  <c r="Z24" i="47"/>
  <c r="L32" i="47"/>
  <c r="AY24" i="47"/>
  <c r="T32" i="47"/>
  <c r="BC24" i="47"/>
  <c r="R24" i="47"/>
  <c r="J24" i="47"/>
  <c r="Q32" i="47"/>
  <c r="AW32" i="47"/>
  <c r="AO24" i="47"/>
  <c r="Y24" i="47"/>
  <c r="AI24" i="47"/>
  <c r="AK32" i="47"/>
  <c r="P24" i="47"/>
  <c r="H24" i="47"/>
  <c r="AZ24" i="47"/>
  <c r="AC24" i="47"/>
  <c r="V32" i="47"/>
  <c r="BB32" i="47"/>
  <c r="AU24" i="47"/>
  <c r="W24" i="47"/>
  <c r="AQ32" i="47"/>
  <c r="AI32" i="47"/>
  <c r="AT24" i="47"/>
  <c r="AL24" i="47"/>
  <c r="AD24" i="47"/>
  <c r="BH32" i="47"/>
  <c r="M32" i="47"/>
  <c r="BG32" i="47"/>
  <c r="BG24" i="47"/>
  <c r="AR24" i="47"/>
  <c r="AK24" i="47"/>
  <c r="BC32" i="47"/>
  <c r="AV24" i="47"/>
  <c r="S24" i="47"/>
  <c r="AW24" i="47"/>
  <c r="AP32" i="47"/>
  <c r="AB32" i="47"/>
  <c r="AM32" i="47"/>
  <c r="T24" i="47"/>
  <c r="BD32" i="47"/>
  <c r="AA24" i="47"/>
  <c r="M24" i="47"/>
  <c r="AZ32" i="47"/>
  <c r="AS32" i="47"/>
  <c r="X32" i="47"/>
  <c r="Q24" i="47"/>
  <c r="AX32" i="47"/>
  <c r="K32" i="47"/>
  <c r="K24" i="47"/>
  <c r="AG24" i="47"/>
  <c r="BH24" i="47"/>
  <c r="I24" i="47"/>
  <c r="BB24" i="47"/>
  <c r="AJ32" i="47"/>
  <c r="AC32" i="47"/>
  <c r="O24" i="47"/>
  <c r="BF32" i="47"/>
  <c r="BA32" i="47"/>
  <c r="AF24" i="47"/>
  <c r="BE32" i="47"/>
  <c r="AX24" i="47"/>
  <c r="BD24" i="47"/>
  <c r="AO32" i="47"/>
  <c r="AA32" i="47"/>
  <c r="AU32" i="47"/>
  <c r="J32" i="47"/>
  <c r="BE24" i="47"/>
  <c r="V24" i="47"/>
  <c r="G24" i="47"/>
  <c r="O32" i="47"/>
  <c r="AJ24" i="47"/>
  <c r="G8" i="47"/>
  <c r="E33" i="70" s="1"/>
  <c r="AT32" i="47"/>
  <c r="Y32" i="47"/>
  <c r="H33" i="47" l="1"/>
  <c r="D92" i="6"/>
  <c r="E20" i="5"/>
  <c r="E32" i="70"/>
  <c r="F18" i="5"/>
  <c r="F19" i="5" s="1"/>
  <c r="D20" i="54"/>
  <c r="E31" i="70"/>
  <c r="F34" i="70"/>
  <c r="H88" i="6"/>
  <c r="H90" i="6" s="1"/>
  <c r="L29" i="70"/>
  <c r="I42" i="5"/>
  <c r="I43" i="5" s="1"/>
  <c r="F91" i="6"/>
  <c r="E34" i="70"/>
  <c r="E11" i="70"/>
  <c r="E15" i="6"/>
  <c r="E18" i="6" s="1"/>
  <c r="I33" i="47"/>
  <c r="J33" i="47" s="1"/>
  <c r="H8" i="47"/>
  <c r="F33" i="70" s="1"/>
  <c r="F32" i="70" l="1"/>
  <c r="F31" i="70"/>
  <c r="I88" i="6"/>
  <c r="I90" i="6" s="1"/>
  <c r="H91" i="6"/>
  <c r="M29" i="70"/>
  <c r="K33" i="47"/>
  <c r="E20" i="70"/>
  <c r="F13" i="6"/>
  <c r="E73" i="6"/>
  <c r="E92" i="6" s="1"/>
  <c r="I8" i="47"/>
  <c r="G32" i="70" l="1"/>
  <c r="G34" i="70"/>
  <c r="G31" i="70"/>
  <c r="G33" i="70"/>
  <c r="I91" i="6"/>
  <c r="J88" i="6"/>
  <c r="J90" i="6" s="1"/>
  <c r="N29" i="70"/>
  <c r="L33" i="47"/>
  <c r="F11" i="70"/>
  <c r="F20" i="70" s="1"/>
  <c r="F15" i="6"/>
  <c r="F18" i="6" s="1"/>
  <c r="F73" i="6" s="1"/>
  <c r="E35" i="70"/>
  <c r="J8" i="47"/>
  <c r="H35" i="70" l="1"/>
  <c r="H32" i="70"/>
  <c r="H34" i="70"/>
  <c r="H31" i="70"/>
  <c r="H33" i="70"/>
  <c r="J91" i="6"/>
  <c r="K88" i="6"/>
  <c r="K90" i="6" s="1"/>
  <c r="O29" i="70"/>
  <c r="M33" i="47"/>
  <c r="F92" i="6"/>
  <c r="G13" i="6"/>
  <c r="K8" i="47"/>
  <c r="I32" i="70" l="1"/>
  <c r="I35" i="70"/>
  <c r="I34" i="70"/>
  <c r="K91" i="6"/>
  <c r="L88" i="6"/>
  <c r="L90" i="6" s="1"/>
  <c r="P29" i="70"/>
  <c r="N33" i="47"/>
  <c r="G11" i="70"/>
  <c r="G20" i="70" s="1"/>
  <c r="G15" i="6"/>
  <c r="G18" i="6" s="1"/>
  <c r="L8" i="47"/>
  <c r="J33" i="70" s="1"/>
  <c r="J35" i="70" l="1"/>
  <c r="J32" i="70"/>
  <c r="G73" i="6"/>
  <c r="G92" i="6" s="1"/>
  <c r="H13" i="6"/>
  <c r="L91" i="6"/>
  <c r="M88" i="6"/>
  <c r="M90" i="6" s="1"/>
  <c r="Q29" i="70"/>
  <c r="O33" i="47"/>
  <c r="M8" i="47"/>
  <c r="K31" i="70" s="1"/>
  <c r="K35" i="70" l="1"/>
  <c r="K34" i="70"/>
  <c r="K32" i="70"/>
  <c r="K33" i="70"/>
  <c r="N88" i="6"/>
  <c r="N90" i="6" s="1"/>
  <c r="M91" i="6"/>
  <c r="H11" i="70"/>
  <c r="H20" i="70" s="1"/>
  <c r="H15" i="6"/>
  <c r="H18" i="6" s="1"/>
  <c r="R29" i="70"/>
  <c r="P33" i="47"/>
  <c r="N8" i="47"/>
  <c r="L32" i="70" s="1"/>
  <c r="L33" i="70" l="1"/>
  <c r="L35" i="70"/>
  <c r="L34" i="70"/>
  <c r="L31" i="70"/>
  <c r="H73" i="6"/>
  <c r="H92" i="6" s="1"/>
  <c r="I13" i="6"/>
  <c r="O88" i="6"/>
  <c r="O90" i="6" s="1"/>
  <c r="N91" i="6"/>
  <c r="S29" i="70"/>
  <c r="Q33" i="47"/>
  <c r="O8" i="47"/>
  <c r="M33" i="70" s="1"/>
  <c r="M32" i="70" l="1"/>
  <c r="M35" i="70"/>
  <c r="M34" i="70"/>
  <c r="I15" i="6"/>
  <c r="I18" i="6" s="1"/>
  <c r="I11" i="70"/>
  <c r="I20" i="70" s="1"/>
  <c r="O91" i="6"/>
  <c r="P88" i="6"/>
  <c r="P90" i="6" s="1"/>
  <c r="T29" i="70"/>
  <c r="R33" i="47"/>
  <c r="P8" i="47"/>
  <c r="N34" i="70" s="1"/>
  <c r="AG31" i="47" l="1"/>
  <c r="Q8" i="47"/>
  <c r="O31" i="70" s="1"/>
  <c r="N35" i="70"/>
  <c r="N33" i="70"/>
  <c r="N32" i="70"/>
  <c r="J13" i="6"/>
  <c r="I73" i="6"/>
  <c r="I92" i="6" s="1"/>
  <c r="Q88" i="6"/>
  <c r="Q90" i="6" s="1"/>
  <c r="P91" i="6"/>
  <c r="U29" i="70"/>
  <c r="S33" i="47"/>
  <c r="O34" i="70" l="1"/>
  <c r="O32" i="70"/>
  <c r="O33" i="70"/>
  <c r="AG32" i="47"/>
  <c r="R8" i="47"/>
  <c r="O35" i="70"/>
  <c r="Q91" i="6"/>
  <c r="R88" i="6"/>
  <c r="R90" i="6" s="1"/>
  <c r="J15" i="6"/>
  <c r="J18" i="6" s="1"/>
  <c r="J11" i="70"/>
  <c r="J20" i="70" s="1"/>
  <c r="V29" i="70"/>
  <c r="T33" i="47"/>
  <c r="E22" i="70"/>
  <c r="F22" i="70"/>
  <c r="S8" i="47" l="1"/>
  <c r="Q32" i="70"/>
  <c r="Q33" i="70"/>
  <c r="P33" i="70"/>
  <c r="P31" i="70"/>
  <c r="Q34" i="70"/>
  <c r="Q31" i="70"/>
  <c r="P34" i="70"/>
  <c r="P35" i="70"/>
  <c r="P32" i="70"/>
  <c r="K13" i="6"/>
  <c r="J73" i="6"/>
  <c r="J92" i="6" s="1"/>
  <c r="S88" i="6"/>
  <c r="S90" i="6" s="1"/>
  <c r="R91" i="6"/>
  <c r="W29" i="70"/>
  <c r="G22" i="70"/>
  <c r="U33" i="47"/>
  <c r="T8" i="47" l="1"/>
  <c r="Q35" i="70"/>
  <c r="S91" i="6"/>
  <c r="T88" i="6"/>
  <c r="T90" i="6" s="1"/>
  <c r="K15" i="6"/>
  <c r="K18" i="6" s="1"/>
  <c r="K11" i="70"/>
  <c r="K20" i="70" s="1"/>
  <c r="X29" i="70"/>
  <c r="V33" i="47"/>
  <c r="F23" i="70"/>
  <c r="F24" i="70" s="1"/>
  <c r="E23" i="70"/>
  <c r="E24" i="70" s="1"/>
  <c r="U8" i="47" l="1"/>
  <c r="R31" i="70"/>
  <c r="R34" i="70"/>
  <c r="S31" i="70"/>
  <c r="R32" i="70"/>
  <c r="R33" i="70"/>
  <c r="R35" i="70"/>
  <c r="L13" i="6"/>
  <c r="K73" i="6"/>
  <c r="K92" i="6" s="1"/>
  <c r="T91" i="6"/>
  <c r="U88" i="6"/>
  <c r="U90" i="6" s="1"/>
  <c r="G23" i="70"/>
  <c r="G24" i="70" s="1"/>
  <c r="Y29" i="70"/>
  <c r="W33" i="47"/>
  <c r="H22" i="70"/>
  <c r="V8" i="47" l="1"/>
  <c r="S34" i="70"/>
  <c r="S33" i="70"/>
  <c r="S32" i="70"/>
  <c r="S35" i="70"/>
  <c r="V88" i="6"/>
  <c r="V90" i="6" s="1"/>
  <c r="U91" i="6"/>
  <c r="L15" i="6"/>
  <c r="L18" i="6" s="1"/>
  <c r="L11" i="70"/>
  <c r="L20" i="70" s="1"/>
  <c r="Z29" i="70"/>
  <c r="X33" i="47"/>
  <c r="H23" i="70"/>
  <c r="H24" i="70" s="1"/>
  <c r="W8" i="47" l="1"/>
  <c r="T33" i="70"/>
  <c r="T32" i="70"/>
  <c r="T35" i="70"/>
  <c r="T34" i="70"/>
  <c r="T31" i="70"/>
  <c r="M13" i="6"/>
  <c r="L73" i="6"/>
  <c r="L92" i="6" s="1"/>
  <c r="V91" i="6"/>
  <c r="W88" i="6"/>
  <c r="W90" i="6" s="1"/>
  <c r="AA29" i="70"/>
  <c r="F35" i="70"/>
  <c r="Y33" i="47"/>
  <c r="I22" i="70"/>
  <c r="X8" i="47" l="1"/>
  <c r="U35" i="70"/>
  <c r="U33" i="70"/>
  <c r="U32" i="70"/>
  <c r="U34" i="70"/>
  <c r="U31" i="70"/>
  <c r="X88" i="6"/>
  <c r="X90" i="6" s="1"/>
  <c r="W91" i="6"/>
  <c r="M15" i="6"/>
  <c r="M18" i="6" s="1"/>
  <c r="M11" i="70"/>
  <c r="M20" i="70" s="1"/>
  <c r="AB29" i="70"/>
  <c r="AC29" i="70" s="1"/>
  <c r="AD29" i="70" s="1"/>
  <c r="AE29" i="70" s="1"/>
  <c r="G35" i="70"/>
  <c r="Z33" i="47"/>
  <c r="I23" i="70"/>
  <c r="I24" i="70" s="1"/>
  <c r="Y8" i="47" l="1"/>
  <c r="V34" i="70"/>
  <c r="V35" i="70"/>
  <c r="V32" i="70"/>
  <c r="V33" i="70"/>
  <c r="V31" i="70"/>
  <c r="N13" i="6"/>
  <c r="M73" i="6"/>
  <c r="M92" i="6" s="1"/>
  <c r="X91" i="6"/>
  <c r="Y88" i="6"/>
  <c r="Y90" i="6" s="1"/>
  <c r="AA33" i="47"/>
  <c r="J22" i="70"/>
  <c r="Z8" i="47" l="1"/>
  <c r="W35" i="70"/>
  <c r="W33" i="70"/>
  <c r="W34" i="70"/>
  <c r="W31" i="70"/>
  <c r="W32" i="70"/>
  <c r="Z88" i="6"/>
  <c r="Z90" i="6" s="1"/>
  <c r="Y91" i="6"/>
  <c r="N15" i="6"/>
  <c r="N18" i="6" s="1"/>
  <c r="N11" i="70"/>
  <c r="N20" i="70" s="1"/>
  <c r="AB33" i="47"/>
  <c r="J23" i="70"/>
  <c r="J24" i="70" s="1"/>
  <c r="AA8" i="47" l="1"/>
  <c r="X32" i="70"/>
  <c r="X35" i="70"/>
  <c r="X34" i="70"/>
  <c r="X33" i="70"/>
  <c r="X31" i="70"/>
  <c r="O13" i="6"/>
  <c r="N73" i="6"/>
  <c r="N92" i="6" s="1"/>
  <c r="AA88" i="6"/>
  <c r="AA90" i="6" s="1"/>
  <c r="Z91" i="6"/>
  <c r="AC33" i="47"/>
  <c r="K22" i="70"/>
  <c r="AB8" i="47" l="1"/>
  <c r="Y32" i="70"/>
  <c r="Y34" i="70"/>
  <c r="Y31" i="70"/>
  <c r="Y35" i="70"/>
  <c r="Y33" i="70"/>
  <c r="AA91" i="6"/>
  <c r="AB88" i="6"/>
  <c r="AB90" i="6" s="1"/>
  <c r="O15" i="6"/>
  <c r="O18" i="6" s="1"/>
  <c r="O11" i="70"/>
  <c r="O20" i="70" s="1"/>
  <c r="AD33" i="47"/>
  <c r="AC88" i="6" l="1"/>
  <c r="AC90" i="6" s="1"/>
  <c r="AD88" i="6"/>
  <c r="AD90" i="6" s="1"/>
  <c r="AC8" i="47"/>
  <c r="Z33" i="70"/>
  <c r="Z35" i="70"/>
  <c r="Z31" i="70"/>
  <c r="Z32" i="70"/>
  <c r="Z34" i="70"/>
  <c r="P13" i="6"/>
  <c r="O73" i="6"/>
  <c r="O92" i="6" s="1"/>
  <c r="AB91" i="6"/>
  <c r="AE33" i="47"/>
  <c r="K23" i="70"/>
  <c r="K24" i="70" s="1"/>
  <c r="L22" i="70"/>
  <c r="AE88" i="6" l="1"/>
  <c r="AE90" i="6" s="1"/>
  <c r="AF88" i="6" s="1"/>
  <c r="AF90" i="6" s="1"/>
  <c r="AD8" i="47"/>
  <c r="AA35" i="70"/>
  <c r="AA31" i="70"/>
  <c r="AA34" i="70"/>
  <c r="AA33" i="70"/>
  <c r="AA32" i="70"/>
  <c r="P15" i="6"/>
  <c r="P18" i="6" s="1"/>
  <c r="P11" i="70"/>
  <c r="P20" i="70" s="1"/>
  <c r="L23" i="70"/>
  <c r="L24" i="70" s="1"/>
  <c r="AE8" i="47" l="1"/>
  <c r="AB34" i="70"/>
  <c r="AB35" i="70"/>
  <c r="AC31" i="70"/>
  <c r="AC33" i="70"/>
  <c r="AC32" i="70"/>
  <c r="AB33" i="70"/>
  <c r="AB31" i="70"/>
  <c r="AB32" i="70"/>
  <c r="Q13" i="6"/>
  <c r="P73" i="6"/>
  <c r="P92" i="6" s="1"/>
  <c r="M22" i="70"/>
  <c r="AF8" i="47" l="1"/>
  <c r="AD31" i="70" s="1"/>
  <c r="AC35" i="70"/>
  <c r="Q15" i="6"/>
  <c r="Q18" i="6" s="1"/>
  <c r="Q11" i="70"/>
  <c r="Q20" i="70" s="1"/>
  <c r="M23" i="70"/>
  <c r="M24" i="70" s="1"/>
  <c r="AG8" i="47" l="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AD32" i="70"/>
  <c r="R13" i="6"/>
  <c r="Q73" i="6"/>
  <c r="Q92" i="6" s="1"/>
  <c r="N22" i="70"/>
  <c r="AE32" i="70" l="1"/>
  <c r="AE31" i="70"/>
  <c r="AE33" i="70"/>
  <c r="AE34" i="70"/>
  <c r="J34" i="70"/>
  <c r="I31" i="70"/>
  <c r="I33" i="70"/>
  <c r="J31" i="70"/>
  <c r="M31" i="70"/>
  <c r="N31" i="70"/>
  <c r="R15" i="6"/>
  <c r="R18" i="6" s="1"/>
  <c r="R11" i="70"/>
  <c r="R20" i="70" s="1"/>
  <c r="N23" i="70"/>
  <c r="N24" i="70" s="1"/>
  <c r="S13" i="6" l="1"/>
  <c r="R73" i="6"/>
  <c r="R92" i="6" s="1"/>
  <c r="O22" i="70"/>
  <c r="S15" i="6" l="1"/>
  <c r="S18" i="6" s="1"/>
  <c r="S11" i="70"/>
  <c r="S20" i="70" s="1"/>
  <c r="O23" i="70"/>
  <c r="O24" i="70" s="1"/>
  <c r="T13" i="6" l="1"/>
  <c r="S73" i="6"/>
  <c r="S92" i="6" s="1"/>
  <c r="P22" i="70"/>
  <c r="T15" i="6" l="1"/>
  <c r="T18" i="6" s="1"/>
  <c r="T11" i="70"/>
  <c r="T20" i="70" s="1"/>
  <c r="P23" i="70"/>
  <c r="P24" i="70" s="1"/>
  <c r="U13" i="6" l="1"/>
  <c r="T73" i="6"/>
  <c r="T92" i="6" s="1"/>
  <c r="Q22" i="70"/>
  <c r="U15" i="6" l="1"/>
  <c r="U18" i="6" s="1"/>
  <c r="U11" i="70"/>
  <c r="U20" i="70" s="1"/>
  <c r="Q23" i="70"/>
  <c r="Q24" i="70" s="1"/>
  <c r="V13" i="6" l="1"/>
  <c r="U73" i="6"/>
  <c r="U92" i="6" s="1"/>
  <c r="R22" i="70"/>
  <c r="V15" i="6" l="1"/>
  <c r="V18" i="6" s="1"/>
  <c r="V11" i="70"/>
  <c r="V20" i="70" s="1"/>
  <c r="R23" i="70"/>
  <c r="R24" i="70" s="1"/>
  <c r="W13" i="6" l="1"/>
  <c r="V73" i="6"/>
  <c r="V92" i="6" s="1"/>
  <c r="S22" i="70"/>
  <c r="W15" i="6" l="1"/>
  <c r="W18" i="6" s="1"/>
  <c r="W11" i="70"/>
  <c r="W20" i="70" s="1"/>
  <c r="S23" i="70"/>
  <c r="S24" i="70" s="1"/>
  <c r="X13" i="6" l="1"/>
  <c r="W73" i="6"/>
  <c r="W92" i="6" s="1"/>
  <c r="T22" i="70"/>
  <c r="X15" i="6" l="1"/>
  <c r="X18" i="6" s="1"/>
  <c r="X11" i="70"/>
  <c r="X20" i="70" s="1"/>
  <c r="T23" i="70"/>
  <c r="T24" i="70" s="1"/>
  <c r="Y13" i="6" l="1"/>
  <c r="X73" i="6"/>
  <c r="X92" i="6" s="1"/>
  <c r="U22" i="70"/>
  <c r="Y15" i="6" l="1"/>
  <c r="Y18" i="6" s="1"/>
  <c r="Y11" i="70"/>
  <c r="Y20" i="70" s="1"/>
  <c r="U23" i="70"/>
  <c r="U24" i="70" s="1"/>
  <c r="Z13" i="6" l="1"/>
  <c r="Y73" i="6"/>
  <c r="Y92" i="6" s="1"/>
  <c r="V22" i="70"/>
  <c r="Z15" i="6" l="1"/>
  <c r="Z18" i="6" s="1"/>
  <c r="Z11" i="70"/>
  <c r="Z20" i="70" s="1"/>
  <c r="V23" i="70"/>
  <c r="V24" i="70" s="1"/>
  <c r="AA13" i="6" l="1"/>
  <c r="Z73" i="6"/>
  <c r="Z92" i="6" s="1"/>
  <c r="W22" i="70"/>
  <c r="AA15" i="6" l="1"/>
  <c r="AA18" i="6" s="1"/>
  <c r="AA11" i="70"/>
  <c r="AA20" i="70" s="1"/>
  <c r="W23" i="70"/>
  <c r="W24" i="70" s="1"/>
  <c r="AB23" i="70"/>
  <c r="AB22" i="70"/>
  <c r="AB13" i="6" l="1"/>
  <c r="AA73" i="6"/>
  <c r="AA92" i="6" s="1"/>
  <c r="X22" i="70"/>
  <c r="AB15" i="6" l="1"/>
  <c r="AB18" i="6" s="1"/>
  <c r="AC13" i="6" s="1"/>
  <c r="AC11" i="70" s="1"/>
  <c r="AB11" i="70"/>
  <c r="AB20" i="70" s="1"/>
  <c r="AB24" i="70" s="1"/>
  <c r="X23" i="70"/>
  <c r="X24" i="70" s="1"/>
  <c r="AB73" i="6" l="1"/>
  <c r="AB92" i="6" s="1"/>
  <c r="Y22" i="70"/>
  <c r="Y23" i="70" l="1"/>
  <c r="Y24" i="70" s="1"/>
  <c r="AA22" i="70"/>
  <c r="Z22" i="70" l="1"/>
  <c r="Z23" i="70" l="1"/>
  <c r="Z24" i="70" s="1"/>
  <c r="AA23" i="70" l="1"/>
  <c r="AA24" i="70" s="1"/>
  <c r="AE31" i="47" l="1"/>
  <c r="AC34" i="70" s="1"/>
  <c r="AF33" i="47" l="1"/>
  <c r="AD35" i="70" s="1"/>
  <c r="AE32" i="47"/>
  <c r="AC23" i="70" l="1"/>
  <c r="AC21" i="70" l="1"/>
  <c r="AC54" i="6" l="1"/>
  <c r="AD50" i="6" s="1"/>
  <c r="AC48" i="6"/>
  <c r="AD44" i="6" s="1"/>
  <c r="AC36" i="6"/>
  <c r="AD32" i="6" s="1"/>
  <c r="AC30" i="6"/>
  <c r="AD26" i="6" s="1"/>
  <c r="AC66" i="6"/>
  <c r="AD62" i="6" s="1"/>
  <c r="AC24" i="6"/>
  <c r="AD20" i="6" s="1"/>
  <c r="AC72" i="6" l="1"/>
  <c r="AD68" i="6" s="1"/>
  <c r="AC86" i="6" l="1"/>
  <c r="AD82" i="6" s="1"/>
  <c r="AC15" i="6" l="1"/>
  <c r="AC18" i="6" s="1"/>
  <c r="AD13" i="6" s="1"/>
  <c r="AC73" i="6" l="1"/>
  <c r="AD15" i="6" l="1"/>
  <c r="AC14" i="70"/>
  <c r="AC20" i="70" l="1"/>
  <c r="AC80" i="6" l="1"/>
  <c r="AC12" i="70"/>
  <c r="AC91" i="6" l="1"/>
  <c r="AC92" i="6" s="1"/>
  <c r="AD76" i="6"/>
  <c r="AD11" i="70" s="1"/>
  <c r="AC22" i="70" l="1"/>
  <c r="AC24" i="70"/>
  <c r="AF31" i="47" l="1"/>
  <c r="AD34" i="70" s="1"/>
  <c r="AD33" i="70"/>
  <c r="AF32" i="47"/>
  <c r="AG33" i="47"/>
  <c r="AE35" i="70" s="1"/>
  <c r="AH33" i="47" l="1"/>
  <c r="AF35" i="70" l="1"/>
  <c r="AD23" i="70" l="1"/>
  <c r="E41" i="59" l="1"/>
  <c r="I19" i="16" l="1"/>
  <c r="H19" i="16"/>
  <c r="F12" i="56" l="1"/>
  <c r="F25" i="5" l="1"/>
  <c r="F26" i="5"/>
  <c r="F23" i="5"/>
  <c r="F29" i="5"/>
  <c r="F22" i="5" l="1"/>
  <c r="F20" i="56" l="1"/>
  <c r="F11" i="56"/>
  <c r="F21" i="56" l="1"/>
  <c r="D21" i="56"/>
  <c r="D11" i="5" l="1"/>
  <c r="F11" i="5" s="1"/>
  <c r="F16" i="5" s="1"/>
  <c r="D16" i="5" l="1"/>
  <c r="D20" i="5" s="1"/>
  <c r="F20" i="5"/>
  <c r="AF27" i="70" l="1"/>
  <c r="AD9" i="70"/>
  <c r="AD21" i="70" l="1"/>
  <c r="AD18" i="6"/>
  <c r="AE13" i="6" l="1"/>
  <c r="AD14" i="70" l="1"/>
  <c r="AD20" i="70" s="1"/>
  <c r="AD48" i="6" l="1"/>
  <c r="AE44" i="6" s="1"/>
  <c r="AD42" i="6"/>
  <c r="AE38" i="6" s="1"/>
  <c r="AD30" i="6"/>
  <c r="AE26" i="6" s="1"/>
  <c r="AD36" i="6"/>
  <c r="AE32" i="6" s="1"/>
  <c r="AD66" i="6" l="1"/>
  <c r="AE62" i="6" s="1"/>
  <c r="AD86" i="6"/>
  <c r="AE82" i="6" s="1"/>
  <c r="AD54" i="6"/>
  <c r="AE50" i="6" s="1"/>
  <c r="AE54" i="6" s="1"/>
  <c r="AF50" i="6" s="1"/>
  <c r="AD60" i="6"/>
  <c r="AE56" i="6" s="1"/>
  <c r="AD72" i="6"/>
  <c r="AE68" i="6" s="1"/>
  <c r="AE72" i="6" l="1"/>
  <c r="AF68" i="6" s="1"/>
  <c r="AE60" i="6"/>
  <c r="AF56" i="6" s="1"/>
  <c r="AD24" i="6"/>
  <c r="AE20" i="6" l="1"/>
  <c r="AD73" i="6"/>
  <c r="AE24" i="6" l="1"/>
  <c r="AF20" i="6" s="1"/>
  <c r="AD80" i="6" l="1"/>
  <c r="AD12" i="70"/>
  <c r="AD91" i="6" l="1"/>
  <c r="AD92" i="6" s="1"/>
  <c r="AE76" i="6"/>
  <c r="AE11" i="70" l="1"/>
  <c r="AD22" i="70"/>
  <c r="AD24" i="70" s="1"/>
  <c r="AE14" i="70" l="1"/>
  <c r="AE20" i="70" l="1"/>
  <c r="AE12" i="70" l="1"/>
  <c r="AE15" i="6"/>
  <c r="AE42" i="6" l="1"/>
  <c r="AF38" i="6" s="1"/>
  <c r="AE30" i="6"/>
  <c r="AF26" i="6" s="1"/>
  <c r="AE36" i="6"/>
  <c r="AF32" i="6" s="1"/>
  <c r="AE80" i="6" l="1"/>
  <c r="AF76" i="6" l="1"/>
  <c r="AE86" i="6" l="1"/>
  <c r="AE91" i="6" s="1"/>
  <c r="AE66" i="6"/>
  <c r="AF62" i="6" s="1"/>
  <c r="AE48" i="6"/>
  <c r="AF44" i="6" s="1"/>
  <c r="AF82" i="6" l="1"/>
  <c r="AE21" i="70" l="1"/>
  <c r="AE18" i="6"/>
  <c r="AF13" i="6" l="1"/>
  <c r="AE73" i="6"/>
  <c r="AE92" i="6" s="1"/>
  <c r="AF11" i="70" l="1"/>
  <c r="AE22" i="70" l="1"/>
  <c r="AE24" i="70" s="1"/>
  <c r="F9" i="59" l="1"/>
  <c r="G9" i="59" s="1"/>
  <c r="F10" i="59"/>
  <c r="G10" i="59" s="1"/>
  <c r="G41" i="59" l="1"/>
  <c r="AF14" i="70"/>
  <c r="AF20" i="70" l="1"/>
  <c r="AF12" i="70" l="1"/>
  <c r="AF15" i="6"/>
  <c r="AF54" i="6" l="1"/>
  <c r="AF48" i="6"/>
  <c r="AF36" i="6"/>
  <c r="AF42" i="6"/>
  <c r="AF24" i="6" l="1"/>
  <c r="AF86" i="6"/>
  <c r="AF72" i="6"/>
  <c r="AF30" i="6"/>
  <c r="AF66" i="6"/>
  <c r="AF60" i="6"/>
  <c r="G12" i="16" l="1"/>
  <c r="AF80" i="6"/>
  <c r="AF91" i="6" s="1"/>
  <c r="H12" i="16" l="1"/>
  <c r="I12" i="16"/>
  <c r="E35" i="5" l="1"/>
  <c r="D35" i="5"/>
  <c r="AF21" i="70"/>
  <c r="AF18" i="6"/>
  <c r="AF73" i="6" s="1"/>
  <c r="AF92" i="6" s="1"/>
  <c r="F35" i="5" l="1"/>
  <c r="D30" i="5" l="1"/>
  <c r="F24" i="5"/>
  <c r="F30" i="5" s="1"/>
  <c r="H14" i="16"/>
  <c r="AF23" i="70"/>
  <c r="D37" i="5" l="1"/>
  <c r="F37" i="5" l="1"/>
  <c r="E17" i="16" l="1"/>
  <c r="E36" i="16" s="1"/>
  <c r="I18" i="16" l="1"/>
  <c r="I17" i="16" s="1"/>
  <c r="H18" i="16"/>
  <c r="H17" i="16" s="1"/>
  <c r="D40" i="5" l="1"/>
  <c r="H36" i="16"/>
  <c r="E40" i="5"/>
  <c r="E41" i="5" s="1"/>
  <c r="E42" i="5" s="1"/>
  <c r="E43" i="5" s="1"/>
  <c r="I36" i="16"/>
  <c r="F40" i="5" l="1"/>
  <c r="D41" i="5"/>
  <c r="D42" i="5" s="1"/>
  <c r="D43" i="5" s="1"/>
  <c r="F41" i="5" l="1"/>
  <c r="F42" i="5" s="1"/>
  <c r="F43" i="5" s="1"/>
  <c r="E12" i="47" l="1"/>
  <c r="E28" i="47"/>
  <c r="E11" i="47"/>
  <c r="C38" i="47" s="1"/>
  <c r="E21" i="47"/>
  <c r="E14" i="47"/>
  <c r="E20" i="47"/>
  <c r="E15" i="47"/>
  <c r="E19" i="47"/>
  <c r="E22" i="47"/>
  <c r="E13" i="47" l="1"/>
  <c r="E27" i="47"/>
  <c r="AF31" i="70"/>
  <c r="AF22" i="70" l="1"/>
  <c r="AF24" i="70" s="1"/>
  <c r="E18" i="47"/>
  <c r="AH23" i="47"/>
  <c r="E23" i="47" s="1"/>
  <c r="E10" i="47"/>
  <c r="AH16" i="47"/>
  <c r="E16" i="47" l="1"/>
  <c r="E24" i="47" s="1"/>
  <c r="AH24" i="47"/>
  <c r="E26" i="47" l="1"/>
  <c r="AF32" i="70" l="1"/>
  <c r="E29" i="47"/>
  <c r="AF33" i="70" l="1"/>
  <c r="E30" i="47"/>
  <c r="AH31" i="47"/>
  <c r="AF34" i="70" l="1"/>
  <c r="E31" i="47"/>
  <c r="AH32" i="47"/>
  <c r="E32" i="47" s="1"/>
  <c r="AI33" i="47"/>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alcChain>
</file>

<file path=xl/comments1.xml><?xml version="1.0" encoding="utf-8"?>
<comments xmlns="http://schemas.openxmlformats.org/spreadsheetml/2006/main">
  <authors>
    <author>Tong, Albert</author>
  </authors>
  <commentList>
    <comment ref="D7" authorId="0" shapeId="0">
      <text>
        <r>
          <rPr>
            <b/>
            <sz val="9"/>
            <color indexed="81"/>
            <rFont val="Tahoma"/>
            <family val="2"/>
          </rPr>
          <t>ERA:</t>
        </r>
        <r>
          <rPr>
            <sz val="9"/>
            <color indexed="81"/>
            <rFont val="Tahoma"/>
            <family val="2"/>
          </rPr>
          <t xml:space="preserve">
RAB at end of first year end since RAB established</t>
        </r>
      </text>
    </comment>
    <comment ref="E7" authorId="0" shapeId="0">
      <text>
        <r>
          <rPr>
            <b/>
            <sz val="9"/>
            <color indexed="81"/>
            <rFont val="Tahoma"/>
            <family val="2"/>
          </rPr>
          <t>ERA:</t>
        </r>
        <r>
          <rPr>
            <sz val="9"/>
            <color indexed="81"/>
            <rFont val="Tahoma"/>
            <family val="2"/>
          </rPr>
          <t xml:space="preserve">
RAB values at reference date plus 1 year</t>
        </r>
      </text>
    </comment>
    <comment ref="F7" authorId="0" shapeId="0">
      <text>
        <r>
          <rPr>
            <b/>
            <sz val="9"/>
            <color indexed="81"/>
            <rFont val="Tahoma"/>
            <family val="2"/>
          </rPr>
          <t>ERA:</t>
        </r>
        <r>
          <rPr>
            <sz val="9"/>
            <color indexed="81"/>
            <rFont val="Tahoma"/>
            <family val="2"/>
          </rPr>
          <t xml:space="preserve">
RAB year 2</t>
        </r>
      </text>
    </comment>
    <comment ref="G7" authorId="0" shapeId="0">
      <text>
        <r>
          <rPr>
            <b/>
            <sz val="9"/>
            <color indexed="81"/>
            <rFont val="Tahoma"/>
            <family val="2"/>
          </rPr>
          <t>ERA:</t>
        </r>
        <r>
          <rPr>
            <sz val="9"/>
            <color indexed="81"/>
            <rFont val="Tahoma"/>
            <family val="2"/>
          </rPr>
          <t xml:space="preserve">
RAB year 3</t>
        </r>
      </text>
    </comment>
    <comment ref="AF7" authorId="0" shapeId="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19" authorId="0" shapeId="0">
      <text>
        <r>
          <rPr>
            <b/>
            <sz val="9"/>
            <color indexed="81"/>
            <rFont val="Tahoma"/>
            <family val="2"/>
          </rPr>
          <t xml:space="preserve">ERA:
</t>
        </r>
        <r>
          <rPr>
            <sz val="9"/>
            <color indexed="81"/>
            <rFont val="Tahoma"/>
            <family val="2"/>
          </rPr>
          <t xml:space="preserve">This is an estimated indicative Building Block Revenue if this pipeline has been under full regulation with a previously established asset base and that the ERA has validated all inputs as accurate and conforming.
</t>
        </r>
      </text>
    </comment>
    <comment ref="B20" authorId="0" shapeId="0">
      <text>
        <r>
          <rPr>
            <b/>
            <sz val="9"/>
            <color indexed="81"/>
            <rFont val="Tahoma"/>
            <family val="2"/>
          </rPr>
          <t>ERA:</t>
        </r>
        <r>
          <rPr>
            <sz val="9"/>
            <color indexed="81"/>
            <rFont val="Tahoma"/>
            <family val="2"/>
          </rPr>
          <t xml:space="preserve">
This is an estimated indicative Return on Capital if this pipeline has been under full regulation with a previously established asset base and that the ERA has validated all inputs as accurate and conforming.</t>
        </r>
      </text>
    </comment>
    <comment ref="B24" authorId="0" shapeId="0">
      <text>
        <r>
          <rPr>
            <b/>
            <sz val="9"/>
            <color indexed="81"/>
            <rFont val="Tahoma"/>
            <family val="2"/>
          </rPr>
          <t xml:space="preserve">ERA:
</t>
        </r>
        <r>
          <rPr>
            <sz val="9"/>
            <color indexed="81"/>
            <rFont val="Tahoma"/>
            <family val="2"/>
          </rPr>
          <t>This is an estimated indicative revenue if this pipeline has been under full regulation with a previously established asset base and that the ERA has  validated all inputs as accurate and conforming</t>
        </r>
        <r>
          <rPr>
            <b/>
            <sz val="9"/>
            <color indexed="81"/>
            <rFont val="Tahoma"/>
            <family val="2"/>
          </rPr>
          <t>.</t>
        </r>
        <r>
          <rPr>
            <sz val="9"/>
            <color indexed="81"/>
            <rFont val="Tahoma"/>
            <family val="2"/>
          </rPr>
          <t xml:space="preserve">
</t>
        </r>
      </text>
    </comment>
    <comment ref="D29" authorId="0" shapeId="0">
      <text>
        <r>
          <rPr>
            <b/>
            <sz val="9"/>
            <color indexed="81"/>
            <rFont val="Tahoma"/>
            <family val="2"/>
          </rPr>
          <t>ERA:</t>
        </r>
        <r>
          <rPr>
            <sz val="9"/>
            <color indexed="81"/>
            <rFont val="Tahoma"/>
            <family val="2"/>
          </rPr>
          <t xml:space="preserve">
RAB at end of first year end since RAB established</t>
        </r>
      </text>
    </comment>
    <comment ref="E29" authorId="0" shapeId="0">
      <text>
        <r>
          <rPr>
            <b/>
            <sz val="9"/>
            <color indexed="81"/>
            <rFont val="Tahoma"/>
            <family val="2"/>
          </rPr>
          <t>ERA:</t>
        </r>
        <r>
          <rPr>
            <sz val="9"/>
            <color indexed="81"/>
            <rFont val="Tahoma"/>
            <family val="2"/>
          </rPr>
          <t xml:space="preserve">
RAB values at reference date plus 1 year</t>
        </r>
      </text>
    </comment>
    <comment ref="F29" authorId="0" shapeId="0">
      <text>
        <r>
          <rPr>
            <b/>
            <sz val="9"/>
            <color indexed="81"/>
            <rFont val="Tahoma"/>
            <family val="2"/>
          </rPr>
          <t>ERA:</t>
        </r>
        <r>
          <rPr>
            <sz val="9"/>
            <color indexed="81"/>
            <rFont val="Tahoma"/>
            <family val="2"/>
          </rPr>
          <t xml:space="preserve">
RAB year 2</t>
        </r>
      </text>
    </comment>
    <comment ref="G29" authorId="0" shapeId="0">
      <text>
        <r>
          <rPr>
            <b/>
            <sz val="9"/>
            <color indexed="81"/>
            <rFont val="Tahoma"/>
            <family val="2"/>
          </rPr>
          <t>ERA:</t>
        </r>
        <r>
          <rPr>
            <sz val="9"/>
            <color indexed="81"/>
            <rFont val="Tahoma"/>
            <family val="2"/>
          </rPr>
          <t xml:space="preserve">
RAB year 3</t>
        </r>
      </text>
    </comment>
    <comment ref="AF29" authorId="0" shapeId="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30" authorId="0" shapeId="0">
      <text>
        <r>
          <rPr>
            <b/>
            <sz val="9"/>
            <color indexed="81"/>
            <rFont val="Tahoma"/>
            <family val="2"/>
          </rPr>
          <t xml:space="preserve">ERA:
</t>
        </r>
        <r>
          <rPr>
            <sz val="9"/>
            <color indexed="81"/>
            <rFont val="Tahoma"/>
            <family val="2"/>
          </rPr>
          <t xml:space="preserve">As stated in section 5 of the reporting guideline, the reporting of RCM value is only applicable on pipelines without a previous established asset base from a regulator.
</t>
        </r>
      </text>
    </comment>
  </commentList>
</comments>
</file>

<file path=xl/comments2.xml><?xml version="1.0" encoding="utf-8"?>
<comments xmlns="http://schemas.openxmlformats.org/spreadsheetml/2006/main">
  <authors>
    <author>tc={9AE1A73B-05ED-4B3B-98F6-AE242378DDC2}</author>
  </authors>
  <commentList>
    <comment ref="D8" authorId="0"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Column to be updated</t>
        </r>
      </text>
    </comment>
  </commentList>
</comments>
</file>

<file path=xl/comments3.xml><?xml version="1.0" encoding="utf-8"?>
<comments xmlns="http://schemas.openxmlformats.org/spreadsheetml/2006/main">
  <authors>
    <author>Tong, Albert</author>
    <author>Michael Dunnett</author>
  </authors>
  <commentList>
    <comment ref="D9" authorId="0" shapeId="0">
      <text>
        <r>
          <rPr>
            <b/>
            <sz val="9"/>
            <color indexed="81"/>
            <rFont val="Tahoma"/>
            <family val="2"/>
          </rPr>
          <t>ERA:</t>
        </r>
        <r>
          <rPr>
            <sz val="9"/>
            <color indexed="81"/>
            <rFont val="Tahoma"/>
            <family val="2"/>
          </rPr>
          <t xml:space="preserve">
RAB at end of first year end since RAB established</t>
        </r>
      </text>
    </comment>
    <comment ref="E9" authorId="0" shapeId="0">
      <text>
        <r>
          <rPr>
            <b/>
            <sz val="9"/>
            <color indexed="81"/>
            <rFont val="Tahoma"/>
            <family val="2"/>
          </rPr>
          <t>ERA:</t>
        </r>
        <r>
          <rPr>
            <sz val="9"/>
            <color indexed="81"/>
            <rFont val="Tahoma"/>
            <family val="2"/>
          </rPr>
          <t xml:space="preserve">
RAB values at reference date plus 1 year</t>
        </r>
      </text>
    </comment>
    <comment ref="F9" authorId="0" shapeId="0">
      <text>
        <r>
          <rPr>
            <b/>
            <sz val="9"/>
            <color indexed="81"/>
            <rFont val="Tahoma"/>
            <family val="2"/>
          </rPr>
          <t>ERA:</t>
        </r>
        <r>
          <rPr>
            <sz val="9"/>
            <color indexed="81"/>
            <rFont val="Tahoma"/>
            <family val="2"/>
          </rPr>
          <t xml:space="preserve">
RAB year 2</t>
        </r>
      </text>
    </comment>
    <comment ref="G9" authorId="0" shapeId="0">
      <text>
        <r>
          <rPr>
            <b/>
            <sz val="9"/>
            <color indexed="81"/>
            <rFont val="Tahoma"/>
            <family val="2"/>
          </rPr>
          <t>ERA:</t>
        </r>
        <r>
          <rPr>
            <sz val="9"/>
            <color indexed="81"/>
            <rFont val="Tahoma"/>
            <family val="2"/>
          </rPr>
          <t xml:space="preserve">
RAB year 3</t>
        </r>
      </text>
    </comment>
    <comment ref="AD9" authorId="0" shapeId="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C89" authorId="1" shapeId="0">
      <text>
        <r>
          <rPr>
            <sz val="9"/>
            <color indexed="81"/>
            <rFont val="Tahoma"/>
            <family val="2"/>
          </rPr>
          <t>Include only if allowed in the RFM Guideline</t>
        </r>
      </text>
    </comment>
    <comment ref="C93" authorId="0" shapeId="0">
      <text>
        <r>
          <rPr>
            <sz val="9"/>
            <color indexed="81"/>
            <rFont val="Tahoma"/>
            <family val="2"/>
          </rPr>
          <t>Enter the CPI % that is used to index the RAB as determined in accordance with the RFM Guideline</t>
        </r>
      </text>
    </comment>
  </commentList>
</comments>
</file>

<file path=xl/sharedStrings.xml><?xml version="1.0" encoding="utf-8"?>
<sst xmlns="http://schemas.openxmlformats.org/spreadsheetml/2006/main" count="1167" uniqueCount="596">
  <si>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</si>
  <si>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</si>
  <si>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</si>
  <si>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</si>
  <si>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</si>
  <si>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</si>
  <si>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</si>
  <si>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</si>
  <si>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</si>
  <si>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</si>
  <si>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</si>
  <si>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</si>
  <si>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</si>
  <si>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</si>
  <si>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</si>
  <si>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</si>
  <si>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</si>
  <si>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</si>
  <si>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</si>
  <si>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</si>
  <si>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</si>
  <si>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</si>
  <si>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</si>
  <si>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</si>
  <si>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</si>
  <si>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</si>
  <si>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</si>
  <si>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</si>
  <si>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</si>
  <si>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</si>
  <si>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</si>
  <si>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</si>
  <si>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</si>
  <si>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</si>
  <si>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</si>
  <si>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</si>
  <si>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</si>
  <si>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</si>
  <si>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</si>
  <si>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</si>
  <si>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</si>
  <si>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</si>
  <si>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</si>
  <si>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</si>
  <si>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</si>
  <si>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</si>
  <si>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</si>
  <si>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</si>
  <si>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</si>
  <si>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</si>
  <si>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</si>
  <si>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</si>
  <si>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</si>
  <si>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</si>
  <si>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</si>
  <si>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</si>
  <si>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</si>
  <si>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</si>
  <si>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</si>
  <si>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</si>
  <si>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</si>
  <si>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</si>
  <si>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</si>
  <si>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</si>
  <si>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</si>
  <si>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Improvements capitalised</t>
  </si>
  <si>
    <t>% allocated to pipeline</t>
  </si>
  <si>
    <t>Income statement account applied to</t>
  </si>
  <si>
    <t>Construction cost</t>
  </si>
  <si>
    <t>Additions</t>
  </si>
  <si>
    <t>Cost base</t>
  </si>
  <si>
    <t>Total pipeline assets</t>
  </si>
  <si>
    <t>Disposal (at cost)</t>
  </si>
  <si>
    <t>Backhaul services</t>
  </si>
  <si>
    <t>Capacity trading service</t>
  </si>
  <si>
    <t>In pipe trading service</t>
  </si>
  <si>
    <t>Year</t>
  </si>
  <si>
    <t>Asset description</t>
  </si>
  <si>
    <t>Compressors</t>
  </si>
  <si>
    <t>Closing compressors carrying value</t>
  </si>
  <si>
    <t>Closing buildings carrying value</t>
  </si>
  <si>
    <t>Total allocated to pipeline excluding related parties</t>
  </si>
  <si>
    <t>Total related party amounts allocated to pipeline</t>
  </si>
  <si>
    <t>Total exempt services</t>
  </si>
  <si>
    <t>Capacity based</t>
  </si>
  <si>
    <t>Volumetric based</t>
  </si>
  <si>
    <t>Total assets</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</si>
  <si>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</si>
  <si>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</si>
  <si>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</si>
  <si>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</si>
  <si>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</si>
  <si>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</si>
  <si>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</si>
  <si>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</si>
  <si>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</si>
  <si>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</si>
  <si>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</si>
  <si>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</si>
  <si>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</si>
  <si>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</si>
  <si>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</si>
  <si>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</si>
  <si>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</si>
  <si>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</si>
  <si>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</si>
  <si>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</si>
  <si>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</si>
  <si>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</si>
  <si>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</si>
  <si>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</si>
  <si>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</si>
  <si>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</si>
  <si>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</si>
  <si>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</si>
  <si>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</si>
  <si>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</si>
  <si>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</si>
  <si>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</si>
  <si>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</si>
  <si>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</si>
  <si>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</si>
  <si>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</si>
  <si>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</si>
  <si>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</si>
  <si>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</si>
  <si>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</si>
  <si>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</si>
  <si>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</si>
  <si>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</si>
  <si>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</si>
  <si>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</si>
  <si>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</si>
  <si>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</si>
  <si>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</si>
  <si>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</si>
  <si>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</si>
  <si>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Data validation lists</t>
  </si>
  <si>
    <t xml:space="preserve"> Firm forward haul transportation services</t>
  </si>
  <si>
    <t>Interruptible or as available transportation services</t>
  </si>
  <si>
    <t>Shared costs</t>
  </si>
  <si>
    <t>Reporting template</t>
  </si>
  <si>
    <t>Reporting period start date:</t>
  </si>
  <si>
    <t>Reporting period end date:</t>
  </si>
  <si>
    <t>Return on capital</t>
  </si>
  <si>
    <t>Negative residual value</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</si>
  <si>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</si>
  <si>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</si>
  <si>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</si>
  <si>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</si>
  <si>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</si>
  <si>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</si>
  <si>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</si>
  <si>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</si>
  <si>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</si>
  <si>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</si>
  <si>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</si>
  <si>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</si>
  <si>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</si>
  <si>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</si>
  <si>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</si>
  <si>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</si>
  <si>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</si>
  <si>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</si>
  <si>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</si>
  <si>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</si>
  <si>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</si>
  <si>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</si>
  <si>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</si>
  <si>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</si>
  <si>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</si>
  <si>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</si>
  <si>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</si>
  <si>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</si>
  <si>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</si>
  <si>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</si>
  <si>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</si>
  <si>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</si>
  <si>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</si>
  <si>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</si>
  <si>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t>
  </si>
  <si>
    <t>Return of capital</t>
  </si>
  <si>
    <t>Drag and drop columns if required</t>
  </si>
  <si>
    <t>Expenditure ($ nominal)</t>
  </si>
  <si>
    <t xml:space="preserve">insert asset description </t>
  </si>
  <si>
    <t>Table 3.1.1: Asset useful life</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</si>
  <si>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</si>
  <si>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</si>
  <si>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</si>
  <si>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</si>
  <si>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</si>
  <si>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</si>
  <si>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</si>
  <si>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Table 4.2: Pipeline details</t>
  </si>
  <si>
    <t>Basis of Preparation reference</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</si>
  <si>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</si>
  <si>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</si>
  <si>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</si>
  <si>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</si>
  <si>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</si>
  <si>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</si>
  <si>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</si>
  <si>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</si>
  <si>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</si>
  <si>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</si>
  <si>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</si>
  <si>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</si>
  <si>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</si>
  <si>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Date</t>
  </si>
  <si>
    <t>Worksheet</t>
  </si>
  <si>
    <t>Table</t>
  </si>
  <si>
    <t>Change</t>
  </si>
  <si>
    <t>Reason</t>
  </si>
  <si>
    <t>Cell</t>
  </si>
  <si>
    <t>Recovered capital method</t>
  </si>
  <si>
    <t>Date opening RAB established</t>
  </si>
  <si>
    <t xml:space="preserve">Nominal Opening Regulatory Asset Base </t>
  </si>
  <si>
    <t>Nominal Capex</t>
  </si>
  <si>
    <t xml:space="preserve">Less Nominal Actual Regulatory Depreciation </t>
  </si>
  <si>
    <t xml:space="preserve">Date RAB established </t>
  </si>
  <si>
    <t xml:space="preserve">RAB at date established </t>
  </si>
  <si>
    <t>Return on Capital</t>
  </si>
  <si>
    <t>Operating Expenditure</t>
  </si>
  <si>
    <t>Guideline Reference</t>
  </si>
  <si>
    <t>Capex ($m, Nominal)</t>
  </si>
  <si>
    <t>As above</t>
  </si>
  <si>
    <t>Formula</t>
  </si>
  <si>
    <t>Inputs</t>
  </si>
  <si>
    <t>Net Tax Liabilities</t>
  </si>
  <si>
    <t>Nominal WACC</t>
  </si>
  <si>
    <t>Opex ($m, Nominal)</t>
  </si>
  <si>
    <t>CPI</t>
  </si>
  <si>
    <t>Government contribution revenue</t>
  </si>
  <si>
    <t>Table 1.1.1 Financial Summary</t>
  </si>
  <si>
    <t>Table 3.2.1: Shared supporting asset allocation</t>
  </si>
  <si>
    <t>Less Asset disposal (at cost)</t>
  </si>
  <si>
    <t>Less Disposal (at cost)</t>
  </si>
  <si>
    <t>Less Depreciation/amortisation</t>
  </si>
  <si>
    <t>Total Contribution ($m, Nominal)</t>
  </si>
  <si>
    <t>Opening other assets</t>
  </si>
  <si>
    <t>Change in other assets</t>
  </si>
  <si>
    <t>Closing other assets</t>
  </si>
  <si>
    <t>Less disposals of shared supporting assets</t>
  </si>
  <si>
    <t>Section 1.5.2</t>
  </si>
  <si>
    <t>Section 4</t>
  </si>
  <si>
    <t>Section 6</t>
  </si>
  <si>
    <t>Section 3</t>
  </si>
  <si>
    <t>Net Tax Liabilities ($m, Nominal)</t>
  </si>
  <si>
    <t>Opening Asset Base ($m, Nominal) - RAB value</t>
  </si>
  <si>
    <t>Return of Capital</t>
  </si>
  <si>
    <t>Estimated Revenue (Based on RAB value)</t>
  </si>
  <si>
    <t>Building Block Revenue ($m, Nominal) - RAB value</t>
  </si>
  <si>
    <t>Recovered Capital ($m, Nominal) - if applicable</t>
  </si>
  <si>
    <t>4. Recovered Capital</t>
  </si>
  <si>
    <t>Output of roll forward per rule 77(2)</t>
  </si>
  <si>
    <t>Services exemption granted from ERA for Weighted Average Price disclosure</t>
  </si>
  <si>
    <t>Table 5.1.1: ERA exemptions</t>
  </si>
  <si>
    <t>ERA amendment#</t>
  </si>
  <si>
    <t>3.1 Pipeline asset useful life</t>
  </si>
  <si>
    <t>Table to capture details of lease asset lives (AASB16)</t>
  </si>
  <si>
    <t>B21:F37</t>
  </si>
  <si>
    <t>Inserted rows</t>
  </si>
  <si>
    <t>Leased pipeline assets</t>
  </si>
  <si>
    <t>Closing leased pipeline assets carrying value</t>
  </si>
  <si>
    <t>Shared leased assets</t>
  </si>
  <si>
    <t>Closing shared leased assets carrying value</t>
  </si>
  <si>
    <t>3. Statement of pipeline assets</t>
  </si>
  <si>
    <t>Formula updated</t>
  </si>
  <si>
    <t>B66:H71</t>
  </si>
  <si>
    <t>New section for Leased pipeline assets (per AASB16)</t>
  </si>
  <si>
    <t>New section for Shared leased assets  (per AASB16)</t>
  </si>
  <si>
    <t>1.1 Financial summary</t>
  </si>
  <si>
    <t>1.1.1 Financial summary</t>
  </si>
  <si>
    <t>D20:H20</t>
  </si>
  <si>
    <t>Address polarity issue coming from the source data by adding a negative sign to the formula and update to include additional depreciation items from amendment #1 and AASB-16</t>
  </si>
  <si>
    <t>3.2 Shared supporting assets</t>
  </si>
  <si>
    <t>B30:G34</t>
  </si>
  <si>
    <t>Row inserted</t>
  </si>
  <si>
    <t>5 rows inserted to allow for additional assets per AASB16</t>
  </si>
  <si>
    <t>4.1 Pipelines capex</t>
  </si>
  <si>
    <t>Leased Assets</t>
  </si>
  <si>
    <t>Leased Asset Interest/Financing Charge</t>
  </si>
  <si>
    <t>4 Recovered capital</t>
  </si>
  <si>
    <t>New formulae</t>
  </si>
  <si>
    <t>Insert missing formulae totalling the Shared Supporting Asset items across periods</t>
  </si>
  <si>
    <t>Format</t>
  </si>
  <si>
    <t>Use of actual year instead of "RAB year 1", "RAB year 2", "RAB year 3", etc.</t>
  </si>
  <si>
    <t xml:space="preserve">2.2 Revenue contributions </t>
  </si>
  <si>
    <t>E9:E14, E21:E26</t>
  </si>
  <si>
    <t>Formulae added to columns C and D</t>
  </si>
  <si>
    <t>C9:E15 and C21:E27</t>
  </si>
  <si>
    <t>D12:H89</t>
  </si>
  <si>
    <t>D90:H90</t>
  </si>
  <si>
    <t>Rows 14, 21 and 28</t>
  </si>
  <si>
    <t>Rows inserted to separately capture the impacts of changes to accounting for leases.</t>
  </si>
  <si>
    <t>E14</t>
  </si>
  <si>
    <t>Correct error in formula, as adding incorrect years.  Formula now consistent with columns D, F, G and H</t>
  </si>
  <si>
    <t>E12:H12, E19:H19, E25:H25, E31:H31, E37:H37, E43:H43, E49:H49, E55:H55, E61:H61, E67:H67, E74:H74, E80:H80, E85:H85</t>
  </si>
  <si>
    <t>Formulae added to bring last period closing balance to opening balance</t>
  </si>
  <si>
    <t>5.2 Actual Pricing</t>
  </si>
  <si>
    <t>NA</t>
  </si>
  <si>
    <t>Worksheet added</t>
  </si>
  <si>
    <t>Rows inserted to separately capture the impacts of lives of lease assets.</t>
  </si>
  <si>
    <t>Rows 57 and 62</t>
  </si>
  <si>
    <t>To enable reporting of all aspects of Land and Easements, and Other Depreciable Pipeline Assets.</t>
  </si>
  <si>
    <t>D65:H65</t>
  </si>
  <si>
    <t>Rows 79 to 84</t>
  </si>
  <si>
    <t>D72:H72</t>
  </si>
  <si>
    <t>Updated to include Leased Pipeline Assets in Total Pipeline Assets</t>
  </si>
  <si>
    <t>D78:H78</t>
  </si>
  <si>
    <t>D88:H88</t>
  </si>
  <si>
    <t>Updated to include Shared Leased Assets in Total shared supporting assets allocated</t>
  </si>
  <si>
    <t>Actual Pricing per section 7.3 of Guideline</t>
  </si>
  <si>
    <t>D9:D37</t>
  </si>
  <si>
    <t>Cells set to date format dd/mm/yyyy</t>
  </si>
  <si>
    <t>D8:D34</t>
  </si>
  <si>
    <t>Cover</t>
  </si>
  <si>
    <t>Dark cyan = ERA instructions/headings</t>
  </si>
  <si>
    <t>A7</t>
  </si>
  <si>
    <t>Corrected the spelling from 'insructions' to 'instructions'.</t>
  </si>
  <si>
    <t>D7</t>
  </si>
  <si>
    <t>Corrected the spelling from 'acqusition' to 'acquisition'.</t>
  </si>
  <si>
    <t>D18</t>
  </si>
  <si>
    <t>Note in C86</t>
  </si>
  <si>
    <t>3.1  Pipeline assets</t>
  </si>
  <si>
    <t>Corrected the spelling from 'Guidleline' to 'Guideline'.</t>
  </si>
  <si>
    <t>C36, C39 and C41</t>
  </si>
  <si>
    <t>Corrected the spelling from 'odourant' to 'odorant'.</t>
  </si>
  <si>
    <t>Closing odorant plants carrying value</t>
  </si>
  <si>
    <t>Odorant plants</t>
  </si>
  <si>
    <t>Note in B19</t>
  </si>
  <si>
    <t>Corrected the spelling from 'ith' to 'with'.</t>
  </si>
  <si>
    <t>3.1.1 Asset useful life</t>
  </si>
  <si>
    <t>Acquisition date</t>
  </si>
  <si>
    <t>4.1  Recovered capital method - pipeline assets</t>
  </si>
  <si>
    <t>Construction cost or acquisition cost (where allowed) apportioned</t>
  </si>
  <si>
    <t>Inadvertently excluded from original template, refer Guideline section 7.3</t>
  </si>
  <si>
    <t xml:space="preserve">Number format changed to Comma. </t>
  </si>
  <si>
    <t>Added rows 61 to 64 and updated the formulae to sum up the values in these rows.</t>
  </si>
  <si>
    <t>Added rows 74 to 77 and updated the formulae to sum up the values in these rows.</t>
  </si>
  <si>
    <t>E18:E22</t>
  </si>
  <si>
    <t>D6:H6</t>
  </si>
  <si>
    <t>D8 to H9</t>
  </si>
  <si>
    <t>CPI number format changed to percentage, two decimal places.</t>
  </si>
  <si>
    <t>B32:F37</t>
  </si>
  <si>
    <t>A typographical error fixed.</t>
  </si>
  <si>
    <t>Publication date of this report:</t>
  </si>
  <si>
    <t>Reported information is current at:</t>
  </si>
  <si>
    <t>Has any information in this template been amended since last published within this current reporting period?</t>
  </si>
  <si>
    <t xml:space="preserve"> Firm forward haul transportation service</t>
  </si>
  <si>
    <t xml:space="preserve"> Firm stand-alone compression service</t>
  </si>
  <si>
    <t xml:space="preserve"> Interruptible or as available stand-alone compression service</t>
  </si>
  <si>
    <t>Financial Summary</t>
  </si>
  <si>
    <t>Indirect operating expenses</t>
  </si>
  <si>
    <t>Impairment losses (nature of the impairment loss)</t>
  </si>
  <si>
    <t>Park services</t>
  </si>
  <si>
    <t>Park and loan services</t>
  </si>
  <si>
    <t>Other pipeline revenue (if relevant)</t>
  </si>
  <si>
    <t>Basis of preparation reference</t>
  </si>
  <si>
    <t>Has there been any use of estimates to allocate revenue to each transportation service?</t>
  </si>
  <si>
    <t>Revenue $'000</t>
  </si>
  <si>
    <t>MDQ
Total TJ*</t>
  </si>
  <si>
    <t>WAP 
$/GJ</t>
  </si>
  <si>
    <t>Total 
TJ</t>
  </si>
  <si>
    <t>$ '000</t>
  </si>
  <si>
    <t>Revenue 
$'000</t>
  </si>
  <si>
    <t>* MDQ (Total TJ) = sum of MDQ’s over the reporting period in TJs</t>
  </si>
  <si>
    <t>Please ensure allocation methodologies are explained in sufficient detail in the Basis of Preparation as required under section 3.2.7 of the Guideline</t>
  </si>
  <si>
    <t>Question added</t>
  </si>
  <si>
    <t>To record publication date of the report</t>
  </si>
  <si>
    <t>A27:E27</t>
  </si>
  <si>
    <t>To record the date to which the reported information is current</t>
  </si>
  <si>
    <t>Contents</t>
  </si>
  <si>
    <t>Contents updated</t>
  </si>
  <si>
    <t>1. Pipeline information</t>
  </si>
  <si>
    <t>B16, B20, B21</t>
  </si>
  <si>
    <t>Heading renamed</t>
  </si>
  <si>
    <t>To be consistent with the pipeline service categories in Table 2.1.1.</t>
  </si>
  <si>
    <t>C29:D36</t>
  </si>
  <si>
    <t>List added</t>
  </si>
  <si>
    <t>To add a yes/no dropdown list, consistent with other rows.</t>
  </si>
  <si>
    <t>2. Revenue and expenses</t>
  </si>
  <si>
    <t>Row 12:14 / C12:C14</t>
  </si>
  <si>
    <t xml:space="preserve">Rows added
</t>
  </si>
  <si>
    <t>Formula corrected</t>
  </si>
  <si>
    <t>To correctly populate data from Table 2.4.1</t>
  </si>
  <si>
    <t>I16</t>
  </si>
  <si>
    <t>2.1 Revenue by service</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</si>
  <si>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</si>
  <si>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</si>
  <si>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</si>
  <si>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</si>
  <si>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Row 16</t>
  </si>
  <si>
    <t xml:space="preserve"> “Park and park and loan services” is split into two rows: “Park services” (row 16) and “Park and loan services (row 17) to be consistent with service categories in Table 1.2.</t>
  </si>
  <si>
    <t>Row 20</t>
  </si>
  <si>
    <t>Description renamed</t>
  </si>
  <si>
    <t>Replaced "Distribution/transmission revenue" (originally C19) with "Other pipeline services (if relevant)" (now C20) to be consistent with Table 2.1.</t>
  </si>
  <si>
    <t>I21</t>
  </si>
  <si>
    <t>2.2 Revenue contributions</t>
  </si>
  <si>
    <t>2.3 Indirect revenue</t>
  </si>
  <si>
    <t>E2:G4</t>
  </si>
  <si>
    <t>Guidance note added</t>
  </si>
  <si>
    <t>To prompt operators to include sufficient information on their basis of preparation, explaining allocation methodologies and basis of allocators.</t>
  </si>
  <si>
    <t>2.4 Shared costs</t>
  </si>
  <si>
    <t>Formatting changed</t>
  </si>
  <si>
    <t>To remove uppercase in some words.</t>
  </si>
  <si>
    <t>Headings added</t>
  </si>
  <si>
    <t>3.1 Asset useful life</t>
  </si>
  <si>
    <t>Tab renamed</t>
  </si>
  <si>
    <t>D9:D40</t>
  </si>
  <si>
    <t>List created</t>
  </si>
  <si>
    <t>Minor punctuation amendment</t>
  </si>
  <si>
    <t>E11</t>
  </si>
  <si>
    <t>Revised formula to sum F11:BH11, consistent with the treatment of other cost components that make up the ‘cost base’</t>
  </si>
  <si>
    <t>F31:BH31</t>
  </si>
  <si>
    <t>To exclude row 25 which is not an input cell</t>
  </si>
  <si>
    <t>5. Weighted average price</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</si>
  <si>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</si>
  <si>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</si>
  <si>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</si>
  <si>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</si>
  <si>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</si>
  <si>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F10:BJ10</t>
  </si>
  <si>
    <t>Headings amended
Formatting changed</t>
  </si>
  <si>
    <t>C19:20</t>
  </si>
  <si>
    <t>To be consistent with other tables</t>
  </si>
  <si>
    <t>Row 22</t>
  </si>
  <si>
    <t>Explanatory note added</t>
  </si>
  <si>
    <t>All worksheets</t>
  </si>
  <si>
    <t>Numerical cells</t>
  </si>
  <si>
    <t>Amend relevant numerical cells to ensure format is in comma style, negative values in brackets and rounded off to nearest whole number</t>
  </si>
  <si>
    <t>Less Depreciation</t>
  </si>
  <si>
    <t>Shared property, plant and equipment</t>
  </si>
  <si>
    <t>Closing shared property, plant and equipment carrying value</t>
  </si>
  <si>
    <t>Other assets</t>
  </si>
  <si>
    <t>Leased assets</t>
  </si>
  <si>
    <t>rsharedassets</t>
  </si>
  <si>
    <t xml:space="preserve">Yes </t>
  </si>
  <si>
    <t>No</t>
  </si>
  <si>
    <t>rYesNo</t>
  </si>
  <si>
    <t>To fix hyperlinks, reflect change in tab name (3.1), and change formatting</t>
  </si>
  <si>
    <t>D32:E40</t>
  </si>
  <si>
    <t>C27</t>
  </si>
  <si>
    <t>Formatting changed
Formula added</t>
  </si>
  <si>
    <t>To add a sum formula</t>
  </si>
  <si>
    <t>Add headings ‘Pipeline assets’ and ‘Shared supporting assets’ to for clarity. Consistent with asset categories in the Guideline.</t>
  </si>
  <si>
    <t>C75</t>
  </si>
  <si>
    <t>Rename asset class from 'shared supporting assets' to 'shared property, plant and equipment' for clarity and consistency</t>
  </si>
  <si>
    <t>Column C
(C22, 28, 34, 40, 46, 52, 58, 78, 80)</t>
  </si>
  <si>
    <t>Description amended</t>
  </si>
  <si>
    <t>To be consistent with the naming of asset classes</t>
  </si>
  <si>
    <t>Row 87/ C87</t>
  </si>
  <si>
    <t>Row added</t>
  </si>
  <si>
    <t>C73 and C91</t>
  </si>
  <si>
    <t>To be consistent with the formatting of other asset classes</t>
  </si>
  <si>
    <t>To add dropdown list consistent with asset classes in Table 3.1</t>
  </si>
  <si>
    <t>Headings/units amended, and format changed for clarity and consistency with formula, as follows:
- revenues in $'000
- MDQ in Total TJ*
- WAP in $/GJ</t>
  </si>
  <si>
    <r>
      <t xml:space="preserve">To clarify the MDQ unit as:
</t>
    </r>
    <r>
      <rPr>
        <i/>
        <sz val="11"/>
        <rFont val="Arial"/>
        <family val="2"/>
      </rPr>
      <t xml:space="preserve">Total TJ = sum of MDQ’s over the reporting period in TJs </t>
    </r>
  </si>
  <si>
    <t>A1</t>
  </si>
  <si>
    <t>To make hyperlink to Content tab more visible and accessible</t>
  </si>
  <si>
    <t>1.2 Pipeline services provided</t>
  </si>
  <si>
    <t>2.1 Statement of pipeline revenues and expenses</t>
  </si>
  <si>
    <t>2.1.1 Revenue by service</t>
  </si>
  <si>
    <t>3.1 Pipeline assets</t>
  </si>
  <si>
    <t>3.2.1 Shared supporting asset allocation</t>
  </si>
  <si>
    <t>4.1 Recovered capital method - pipeline assets</t>
  </si>
  <si>
    <t>2.2.1 Customer contributions received</t>
  </si>
  <si>
    <t>4.1.1 Capital expenditure greater than 5% of construction cost</t>
  </si>
  <si>
    <t>2.2.2 Government contributions received</t>
  </si>
  <si>
    <t>2.3.1 Indirect revenue allocation</t>
  </si>
  <si>
    <t>2.4.1 Shared cost allocation</t>
  </si>
  <si>
    <t>5.1 Weighted average prices</t>
  </si>
  <si>
    <t>B2:C3</t>
  </si>
  <si>
    <t>To add service provider name and reporting period, consistent with other worksheets</t>
  </si>
  <si>
    <t>C34 and C39</t>
  </si>
  <si>
    <t>F11 and I11</t>
  </si>
  <si>
    <t>To amend formula to sum up D11:E11 and G11:H11, respectively</t>
  </si>
  <si>
    <t xml:space="preserve">H36 and I36 </t>
  </si>
  <si>
    <t>C11 and C16</t>
  </si>
  <si>
    <t>C11 and C74</t>
  </si>
  <si>
    <t>C10 and C21</t>
  </si>
  <si>
    <t>Year ending</t>
  </si>
  <si>
    <t>Labelling amended</t>
  </si>
  <si>
    <t>Formula added</t>
  </si>
  <si>
    <t>E9</t>
  </si>
  <si>
    <t>To add service provider name and year ending information, consistent with other worksheets</t>
  </si>
  <si>
    <t>Column E</t>
  </si>
  <si>
    <t>B19:D27</t>
  </si>
  <si>
    <t>Table updated</t>
  </si>
  <si>
    <t>D13 and E13</t>
  </si>
  <si>
    <t>Formula updated
Formatting changed</t>
  </si>
  <si>
    <t>B14 and B27</t>
  </si>
  <si>
    <t>Actual Revenue ($m, Nominal)</t>
  </si>
  <si>
    <t>G41:H43</t>
  </si>
  <si>
    <t>Formula added
Formatting changed</t>
  </si>
  <si>
    <t>For information</t>
  </si>
  <si>
    <t>Opening Asset Base - RCM value</t>
  </si>
  <si>
    <t>C8</t>
  </si>
  <si>
    <t>Row 33</t>
  </si>
  <si>
    <t>To add information on Opening Asset Base - RCM value</t>
  </si>
  <si>
    <t>Questions added</t>
  </si>
  <si>
    <t>Row 29</t>
  </si>
  <si>
    <t>Rows 11, 12, 14, 21</t>
  </si>
  <si>
    <t>Formula corrected
Formatting changed</t>
  </si>
  <si>
    <t>Row 13 (H13)</t>
  </si>
  <si>
    <t>D11:H36</t>
  </si>
  <si>
    <t>To specify unit ($m, Nominal) for Disposal (at cost) and Actual Revenue</t>
  </si>
  <si>
    <t>Row 27 (H27)</t>
  </si>
  <si>
    <t>Recovered capital method total asset value</t>
  </si>
  <si>
    <t>Rows 31:32 (B31:H32)</t>
  </si>
  <si>
    <t>Rows 33:35 (B33:H35)</t>
  </si>
  <si>
    <t>A29:E29</t>
  </si>
  <si>
    <t>A31:K31</t>
  </si>
  <si>
    <t>To be consistent with other headings in the table</t>
  </si>
  <si>
    <t>Added years in the same format as in Table 4.1 'Recovered Capital Method', where succeeding financial values are sourced.</t>
  </si>
  <si>
    <t>Changed source to specify that values come from Tab '4.Recovered Capital'.
Amended formula to automatically populate corresponding values from Table 4.1, and report in $m as in amendment #39.</t>
  </si>
  <si>
    <t xml:space="preserve">To include new revenue categories and correctly calculate ‘total direct revenue’ </t>
  </si>
  <si>
    <t>Added formula and changed format from  yellow (input cells) to grey (total cells)</t>
  </si>
  <si>
    <t xml:space="preserve">New categories are added to improve the clarity and consistency of revenue streams.
- Customer contribution revenue (removed from Table 2.1.1)
- Government contribution revenue (removed from Table 2.1.1)
- Profit from sale of fixed assets </t>
  </si>
  <si>
    <t>Updated formula in D13 and removed formula in E13 to be consistent with amendments in Table 2.2.2 'Government contributions received'. See amendment #60.</t>
  </si>
  <si>
    <t>To delete categories that do not fall under 'service revenue':
-	'Customer contribution revenue'
-	'Profit from sale of fixed assets'
-	‘Other direct revenue’
These categories are in Table 2.1. See also amendment # 47.</t>
  </si>
  <si>
    <t>To be consistent with amendments in Table 2.2.2 'Government contributions received' (see amendment #59). Values are reported in $m as in Amendment 39.</t>
  </si>
  <si>
    <t>To remove uppercase in some words. Corresponding cells in October 2020 template are C31 and C36.</t>
  </si>
  <si>
    <t>To add asset class heading "Other assets' for clarity and consistency</t>
  </si>
  <si>
    <t>Row split</t>
  </si>
  <si>
    <t>Table amended to:
- remove categories/columns on 'related party transactions' (originally columns C and D, replaced by a column on 'source' of government contributions received (currently column B)
- remove sum formula and replace total cells with input cells (currently D21:26).</t>
  </si>
  <si>
    <t>Changed cell formatting from yellow (input cells) to grey (no inputs required). Added formula to automatically populate values reported in Table 4.1, and report in $m as in amendment #39.</t>
  </si>
  <si>
    <t>To record if there has been any change to the reported information within the current reporting period since publication date, and identify which part of the ‘basis of preparation’ document captures or explains the change in the published information.</t>
  </si>
  <si>
    <t>If applicable, to report dollar values in $million, in 2 decimal places, and negative values in brackets.</t>
  </si>
  <si>
    <t>To correctly reflect all asset categories from Table 3.1, as some asset categories (leased pipeline and shared leased assets) were previously omitted. Values are reported in $m as in amendment #39.</t>
  </si>
  <si>
    <t>To be consistent with amendments in Table '2.1 Statement of pipeline revenues and expenses' (see amendment 47).
Values are reported in $m as in amendment #39.</t>
  </si>
  <si>
    <t>To correctly calculate the ‘total service revenue’</t>
  </si>
  <si>
    <t>To correct double counting of other shared costs</t>
  </si>
  <si>
    <t>Renamed from 3.1 "Pipeline asset useful life" to "Asset useful life' to be consistent with the heading of the worksheet. Worksheet contains shared assets other than pipeline assets.</t>
  </si>
  <si>
    <t>Western Australia</t>
  </si>
  <si>
    <t>Transmission</t>
  </si>
  <si>
    <t>Southern Cross Pipelines Australia Pty Limited</t>
  </si>
  <si>
    <t>64 084 521 997</t>
  </si>
  <si>
    <t>Corporate operating expenditure</t>
  </si>
  <si>
    <t>1/7/2001 to 30/6/2003</t>
  </si>
  <si>
    <t>1/7/1997 to 30/6/2018</t>
  </si>
  <si>
    <t>1/7/2001 to 30/6/2016</t>
  </si>
  <si>
    <t>1/7/1998 to 30/6/2008</t>
  </si>
  <si>
    <t>N/a</t>
  </si>
  <si>
    <t>5-80</t>
  </si>
  <si>
    <t xml:space="preserve">Kalgoorlie Kambalda Pipeline </t>
  </si>
  <si>
    <t>Level 25, 580 George Street</t>
  </si>
  <si>
    <t>Sydney</t>
  </si>
  <si>
    <t>NSW</t>
  </si>
  <si>
    <t>PO Box R41</t>
  </si>
  <si>
    <t>3.4.5</t>
  </si>
  <si>
    <t>Information Technology</t>
  </si>
  <si>
    <t>3.4.6</t>
  </si>
  <si>
    <t>3.4.2</t>
  </si>
  <si>
    <t>Per Appendix A</t>
  </si>
  <si>
    <t xml:space="preserve">Indefinite </t>
  </si>
  <si>
    <t>Per Leased assets average life</t>
  </si>
  <si>
    <t>Shared leased asset interest</t>
  </si>
  <si>
    <t>3.3.2.2</t>
  </si>
  <si>
    <t>3.3.2.1</t>
  </si>
  <si>
    <t>3.3.2.3</t>
  </si>
  <si>
    <t>CUSTOMER CONTRIBUTIONS</t>
  </si>
  <si>
    <t>3.3.1</t>
  </si>
  <si>
    <t>3.3.2</t>
  </si>
  <si>
    <t>APARegReporting@apa.com.au</t>
  </si>
  <si>
    <t>APA amendment#</t>
  </si>
  <si>
    <t>Line 14</t>
  </si>
  <si>
    <t xml:space="preserve">Change to formula to reflect disposals as a positive number. </t>
  </si>
  <si>
    <t>To correctly state the return on capital reported in line 20, if formula was left as it was, Return on capital would have been over stated.</t>
  </si>
  <si>
    <t>B14</t>
  </si>
  <si>
    <t>Description changed to "Disposal (at proceeds)"</t>
  </si>
  <si>
    <t>Disposal (at proceeds)($m, Nominal)</t>
  </si>
  <si>
    <t>To reflect that disposals are recorded at proceeds.</t>
  </si>
  <si>
    <t>4.3.3</t>
  </si>
  <si>
    <t>4.3.2</t>
  </si>
  <si>
    <t>4.3.5</t>
  </si>
  <si>
    <t>4.3.4</t>
  </si>
  <si>
    <t xml:space="preserve">Table reference </t>
  </si>
  <si>
    <t>1.1.1</t>
  </si>
  <si>
    <t>Interest charge on the Right of Use asset are for reporting purposes in the financial summary included as part of operating expenditure and not separated out in the model.</t>
  </si>
  <si>
    <t>The debt raising cost included in the table 1.1.1 is calculated by applying the debt raising cost rate to the average Regulated Asset Base to the permitted proportion of 60% for debt funding.</t>
  </si>
  <si>
    <t>Firm forward haul transportation service</t>
  </si>
  <si>
    <t>Interruptible or as available transportation service</t>
  </si>
  <si>
    <t>To correctly state the return on capital reported in line 19, if formula was left as it was, Return on capital would have been over stated.</t>
  </si>
  <si>
    <t>APA has counted each contracting entity as a separate customer to determine customer numbers for each pipeline.</t>
  </si>
  <si>
    <t xml:space="preserve">Net tax liabilities incorporate mid-year tax depreciation for capital expenditure incurred during the fiscal year. </t>
  </si>
  <si>
    <t>The interest component of the leased assets (both Directly attributable and Shared RoU) has been included as part of Leased assets Interest/ Financing charges.</t>
  </si>
  <si>
    <t>Please refer to the Basis of Preparation document for further information on the Recovered Capital Method calculation, relating to this pipeline.</t>
  </si>
  <si>
    <t xml:space="preserve">Capital expenditure is reported in the period is  on the basis of as incurred and includes capital work in progress.  </t>
  </si>
  <si>
    <t>1/7/2015 to 30/6/2024</t>
  </si>
  <si>
    <t>1/7/2019 to 30/6/2024</t>
  </si>
  <si>
    <t>The financial reporting under light regulation is an annual reporting requirement for APA's light regulation pipelines, requiring annual publishing by 31 October 2024.  The information was published on Thursday 31st October 2024.</t>
  </si>
  <si>
    <t>Andrew Nairn (General Manager Investor Relations)</t>
  </si>
  <si>
    <t>+61 (03) 8416 2887</t>
  </si>
  <si>
    <t>Yes</t>
  </si>
  <si>
    <t>14/9/1996 to 30/6/2024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</si>
</sst>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
    <numFmt numFmtId="170" formatCode="_-[$$-C09]* #,##0.00_-;\-[$$-C09]* #,##0.00_-;_-[$$-C09]* &quot;-&quot;??_-;_-@_-"/>
    <numFmt numFmtId="171" formatCode="_-[$$-C09]* #,##0_-;\-[$$-C09]* #,##0_-;_-[$$-C09]* &quot;-&quot;_-;_-@_-"/>
    <numFmt numFmtId="172" formatCode="d/mm/yyyy;@"/>
    <numFmt numFmtId="173" formatCode="_(* #,##0.00_);_(* \(#,##0.00\);_(* &quot;-&quot;_);_(@_)"/>
    <numFmt numFmtId="174" formatCode="_-* #,##0_-;\-* #,##0_-;_-* &quot;-&quot;??_-;_-@_-"/>
    <numFmt numFmtId="175" formatCode="_(* #,##0.00%_);_(* \(#,##0.00%\);_(* &quot;-&quot;??_);_(@_)"/>
  </numFmts>
  <fonts count="93" x14ac:knownFonts="1">
    <font>
      <sz val="11"/>
      <color theme="1"/>
      <name val="Arial"/>
      <family val="2"/>
      <scheme val="minor"/>
    </font>
    <font>
      <sz val="10"/>
      <name val="Arial"/>
      <family val="2"/>
    </font>
    <font>
      <b/>
      <sz val="16"/>
      <name val="Arial"/>
      <family val="2"/>
    </font>
    <font>
      <b/>
      <sz val="10"/>
      <name val="Arial"/>
      <family val="2"/>
    </font>
    <font>
      <b/>
      <sz val="12"/>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sz val="9"/>
      <color indexed="81"/>
      <name val="Tahoma"/>
      <family val="2"/>
    </font>
    <font>
      <b/>
      <sz val="9"/>
      <name val="Arial"/>
      <family val="2"/>
    </font>
    <font>
      <b/>
      <sz val="9"/>
      <color indexed="81"/>
      <name val="Tahoma"/>
      <family val="2"/>
    </font>
    <font>
      <sz val="9"/>
      <name val="Arial"/>
      <family val="2"/>
    </font>
    <font>
      <b/>
      <i/>
      <sz val="10"/>
      <name val="Arial"/>
      <family val="2"/>
    </font>
    <font>
      <b/>
      <sz val="9"/>
      <color indexed="9"/>
      <name val="Arial"/>
      <family val="2"/>
    </font>
    <font>
      <i/>
      <sz val="10"/>
      <name val="Arial"/>
      <family val="2"/>
    </font>
    <font>
      <i/>
      <sz val="8"/>
      <name val="Malgun Gothic"/>
      <family val="2"/>
    </font>
    <font>
      <i/>
      <sz val="11"/>
      <name val="Arial"/>
      <family val="2"/>
    </font>
    <font>
      <sz val="8"/>
      <name val="Arial"/>
      <family val="2"/>
    </font>
    <font>
      <sz val="10"/>
      <color rgb="FF000000"/>
      <name val="Arial"/>
      <family val="2"/>
    </font>
    <font>
      <b/>
      <sz val="18"/>
      <color theme="4"/>
      <name val="Arial"/>
      <family val="2"/>
      <scheme val="minor"/>
    </font>
    <font>
      <b/>
      <sz val="16"/>
      <color theme="4"/>
      <name val="Arial"/>
      <family val="2"/>
      <scheme val="minor"/>
    </font>
    <font>
      <i/>
      <sz val="14"/>
      <color theme="4"/>
      <name val="Arial"/>
      <family val="2"/>
      <scheme val="minor"/>
    </font>
    <font>
      <i/>
      <sz val="13"/>
      <color theme="4"/>
      <name val="Arial"/>
      <family val="2"/>
      <scheme val="minor"/>
    </font>
    <font>
      <sz val="10"/>
      <name val="Arial"/>
      <family val="2"/>
      <scheme val="major"/>
    </font>
    <font>
      <sz val="14"/>
      <color theme="1"/>
      <name val="Arial"/>
      <family val="2"/>
      <scheme val="minor"/>
    </font>
    <font>
      <b/>
      <sz val="10"/>
      <color rgb="FFFFFFFF"/>
      <name val="Arial"/>
      <family val="2"/>
      <scheme val="minor"/>
    </font>
    <font>
      <sz val="10"/>
      <color theme="1"/>
      <name val="Arial"/>
      <family val="2"/>
      <scheme val="minor"/>
    </font>
    <font>
      <b/>
      <sz val="10"/>
      <color theme="1"/>
      <name val="Arial"/>
      <family val="2"/>
      <scheme val="minor"/>
    </font>
    <font>
      <b/>
      <sz val="22"/>
      <color theme="4"/>
      <name val="Arial"/>
      <family val="1"/>
      <scheme val="minor"/>
    </font>
    <font>
      <sz val="28"/>
      <color rgb="FFFF0000"/>
      <name val="Arial"/>
      <family val="2"/>
    </font>
    <font>
      <b/>
      <sz val="10"/>
      <color theme="0"/>
      <name val="Arial"/>
      <family val="2"/>
    </font>
    <font>
      <b/>
      <sz val="14"/>
      <color theme="0"/>
      <name val="Arial"/>
      <family val="2"/>
    </font>
    <font>
      <sz val="10"/>
      <color theme="0"/>
      <name val="Arial"/>
      <family val="2"/>
    </font>
    <font>
      <b/>
      <sz val="12"/>
      <color theme="0"/>
      <name val="Arial"/>
      <family val="2"/>
    </font>
    <font>
      <sz val="10"/>
      <color rgb="FF0000FF"/>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b/>
      <sz val="11"/>
      <color theme="1"/>
      <name val="Arial"/>
      <family val="2"/>
    </font>
    <font>
      <sz val="10"/>
      <color theme="1"/>
      <name val="Arial"/>
      <family val="2"/>
    </font>
    <font>
      <b/>
      <sz val="10"/>
      <color theme="1"/>
      <name val="Arial"/>
      <family val="2"/>
    </font>
    <font>
      <sz val="10"/>
      <color rgb="FF0070C0"/>
      <name val="Arial"/>
      <family val="2"/>
    </font>
    <font>
      <b/>
      <sz val="16"/>
      <color rgb="FF0000FF"/>
      <name val="Arial"/>
      <family val="2"/>
    </font>
    <font>
      <b/>
      <sz val="10"/>
      <color rgb="FFFF0000"/>
      <name val="Arial"/>
      <family val="2"/>
    </font>
    <font>
      <b/>
      <sz val="10"/>
      <color rgb="FF000000"/>
      <name val="Arial"/>
      <family val="2"/>
    </font>
    <font>
      <sz val="10"/>
      <color rgb="FFFF0000"/>
      <name val="Arial"/>
      <family val="2"/>
    </font>
    <font>
      <b/>
      <sz val="11"/>
      <color rgb="FFFFFFFF"/>
      <name val="Arial"/>
      <family val="2"/>
    </font>
    <font>
      <b/>
      <sz val="10"/>
      <color rgb="FFFFFFFF"/>
      <name val="Arial"/>
      <family val="2"/>
    </font>
    <font>
      <sz val="11"/>
      <name val="Arial"/>
      <family val="2"/>
      <scheme val="minor"/>
    </font>
    <font>
      <sz val="8"/>
      <color rgb="FF000000"/>
      <name val="Malgun Gothic"/>
      <family val="2"/>
    </font>
    <font>
      <sz val="14"/>
      <color theme="0"/>
      <name val="Arial"/>
      <family val="2"/>
    </font>
    <font>
      <sz val="11"/>
      <color theme="0"/>
      <name val="Arial"/>
      <family val="2"/>
      <scheme val="minor"/>
    </font>
    <font>
      <b/>
      <sz val="14"/>
      <color rgb="FF0000FF"/>
      <name val="Arial"/>
      <family val="2"/>
    </font>
    <font>
      <sz val="11"/>
      <color rgb="FF0000FF"/>
      <name val="Arial"/>
      <family val="2"/>
      <scheme val="minor"/>
    </font>
    <font>
      <sz val="11"/>
      <color rgb="FFFF0000"/>
      <name val="Arial"/>
      <family val="2"/>
      <scheme val="minor"/>
    </font>
    <font>
      <b/>
      <sz val="12"/>
      <color indexed="9"/>
      <name val="Arial"/>
      <family val="2"/>
    </font>
    <font>
      <sz val="11"/>
      <color theme="1"/>
      <name val="Arial"/>
      <family val="2"/>
      <scheme val="minor"/>
    </font>
    <font>
      <sz val="10"/>
      <name val="Arial"/>
      <family val="2"/>
    </font>
    <font>
      <sz val="11"/>
      <color theme="1"/>
      <name val="Calibri"/>
      <family val="2"/>
    </font>
    <font>
      <b/>
      <sz val="11"/>
      <color theme="0"/>
      <name val="Arial"/>
      <family val="2"/>
      <scheme val="minor"/>
    </font>
    <font>
      <sz val="8"/>
      <color rgb="FFFF0000"/>
      <name val="Arial"/>
      <family val="2"/>
    </font>
    <font>
      <u/>
      <sz val="11"/>
      <color theme="10"/>
      <name val="Arial"/>
      <family val="2"/>
      <scheme val="minor"/>
    </font>
  </fonts>
  <fills count="51">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9999"/>
        <bgColor indexed="64"/>
      </patternFill>
    </fill>
    <fill>
      <patternFill patternType="solid">
        <fgColor theme="4" tint="0.79998168889431442"/>
        <bgColor indexed="64"/>
      </patternFill>
    </fill>
    <fill>
      <patternFill patternType="solid">
        <fgColor rgb="FF33CCCC"/>
        <bgColor indexed="64"/>
      </patternFill>
    </fill>
    <fill>
      <patternFill patternType="solid">
        <fgColor theme="1"/>
        <bgColor indexed="64"/>
      </patternFill>
    </fill>
    <fill>
      <patternFill patternType="solid">
        <fgColor rgb="FFFFFFCC"/>
        <bgColor indexed="64"/>
      </patternFill>
    </fill>
    <fill>
      <patternFill patternType="solid">
        <fgColor rgb="FF3A8D87"/>
        <bgColor rgb="FF000000"/>
      </patternFill>
    </fill>
    <fill>
      <patternFill patternType="solid">
        <fgColor rgb="FF009999"/>
        <bgColor rgb="FF000000"/>
      </patternFill>
    </fill>
    <fill>
      <patternFill patternType="solid">
        <fgColor theme="4" tint="-0.249977111117893"/>
        <bgColor rgb="FF000000"/>
      </patternFill>
    </fill>
    <fill>
      <patternFill patternType="solid">
        <fgColor theme="3" tint="-0.249977111117893"/>
        <bgColor rgb="FF000000"/>
      </patternFill>
    </fill>
    <fill>
      <patternFill patternType="solid">
        <fgColor rgb="FF00A0B1"/>
        <bgColor rgb="FF000000"/>
      </patternFill>
    </fill>
    <fill>
      <patternFill patternType="solid">
        <fgColor rgb="FFBFBFBF"/>
        <bgColor rgb="FF000000"/>
      </patternFill>
    </fill>
    <fill>
      <patternFill patternType="solid">
        <fgColor rgb="FFC9C1B9"/>
        <bgColor rgb="FF000000"/>
      </patternFill>
    </fill>
    <fill>
      <patternFill patternType="solid">
        <fgColor rgb="FF007886"/>
        <bgColor rgb="FF000000"/>
      </patternFill>
    </fill>
    <fill>
      <patternFill patternType="solid">
        <fgColor rgb="FF00A0B3"/>
        <bgColor rgb="FF000000"/>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right/>
      <top style="thin">
        <color theme="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4"/>
      </right>
      <top style="thin">
        <color theme="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58">
    <xf numFmtId="1" fontId="0" fillId="0" borderId="0" applyNumberFormat="0" applyFill="0" applyBorder="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5" fillId="13" borderId="0" applyNumberFormat="0" applyFont="0" applyBorder="0" applyAlignment="0">
      <alignment horizontal="right"/>
    </xf>
    <xf numFmtId="41" fontId="5" fillId="13" borderId="0" applyNumberFormat="0" applyFont="0" applyBorder="0" applyAlignment="0">
      <alignment horizontal="right"/>
    </xf>
    <xf numFmtId="41" fontId="35" fillId="13" borderId="0" applyNumberFormat="0" applyFont="0" applyBorder="0" applyAlignment="0">
      <alignment horizontal="right"/>
    </xf>
    <xf numFmtId="41" fontId="35"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 fontId="1" fillId="0" borderId="0" applyFont="0" applyFill="0" applyBorder="0" applyAlignment="0" applyProtection="0"/>
    <xf numFmtId="3" fontId="1" fillId="0" borderId="0" applyFont="0" applyFill="0" applyBorder="0" applyAlignment="0" applyProtection="0"/>
    <xf numFmtId="43" fontId="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0" fontId="20" fillId="0" borderId="0" applyNumberFormat="0" applyFill="0" applyBorder="0" applyAlignment="0" applyProtection="0"/>
    <xf numFmtId="0" fontId="21" fillId="28" borderId="0" applyNumberFormat="0" applyBorder="0" applyAlignment="0" applyProtection="0"/>
    <xf numFmtId="0" fontId="21" fillId="29" borderId="0" applyNumberFormat="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Protection="0"/>
    <xf numFmtId="0" fontId="52" fillId="0" borderId="0" applyNumberFormat="0" applyFill="0" applyBorder="0" applyProtection="0"/>
    <xf numFmtId="0" fontId="12"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0" borderId="0" applyFont="0" applyBorder="0" applyAlignment="0">
      <alignment horizontal="right"/>
      <protection locked="0"/>
    </xf>
    <xf numFmtId="41" fontId="5" fillId="30" borderId="0" applyFont="0" applyBorder="0" applyAlignment="0">
      <alignment horizontal="right"/>
      <protection locked="0"/>
    </xf>
    <xf numFmtId="41" fontId="35" fillId="30" borderId="0" applyFont="0" applyBorder="0" applyAlignment="0">
      <alignment horizontal="right"/>
      <protection locked="0"/>
    </xf>
    <xf numFmtId="41" fontId="35" fillId="30" borderId="0" applyFont="0" applyBorder="0" applyAlignment="0">
      <alignment horizontal="right"/>
      <protection locked="0"/>
    </xf>
    <xf numFmtId="165" fontId="5" fillId="29" borderId="0" applyFont="0" applyBorder="0">
      <alignment horizontal="right"/>
      <protection locked="0"/>
    </xf>
    <xf numFmtId="165" fontId="35" fillId="29" borderId="0" applyFont="0" applyBorder="0">
      <alignment horizontal="right"/>
      <protection locked="0"/>
    </xf>
    <xf numFmtId="164" fontId="5" fillId="7" borderId="0" applyFont="0" applyBorder="0">
      <alignment horizontal="right"/>
      <protection locked="0"/>
    </xf>
    <xf numFmtId="41" fontId="5" fillId="7" borderId="0" applyFont="0" applyBorder="0">
      <alignment horizontal="right"/>
      <protection locked="0"/>
    </xf>
    <xf numFmtId="41" fontId="35" fillId="7" borderId="0" applyFont="0" applyBorder="0">
      <alignment horizontal="right"/>
      <protection locked="0"/>
    </xf>
    <xf numFmtId="41" fontId="35" fillId="7" borderId="0" applyFont="0" applyBorder="0">
      <alignment horizontal="right"/>
      <protection locked="0"/>
    </xf>
    <xf numFmtId="0" fontId="23" fillId="0" borderId="3"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53" fillId="0" borderId="0"/>
    <xf numFmtId="0" fontId="34" fillId="0" borderId="0"/>
    <xf numFmtId="0" fontId="5" fillId="0" borderId="0"/>
    <xf numFmtId="0" fontId="35" fillId="0" borderId="0"/>
    <xf numFmtId="1" fontId="48" fillId="0" borderId="0"/>
    <xf numFmtId="0" fontId="1" fillId="9" borderId="0"/>
    <xf numFmtId="0" fontId="1" fillId="9" borderId="0"/>
    <xf numFmtId="0" fontId="1" fillId="9" borderId="0"/>
    <xf numFmtId="0" fontId="1" fillId="0" borderId="0"/>
    <xf numFmtId="0" fontId="1" fillId="9" borderId="0"/>
    <xf numFmtId="0" fontId="5" fillId="9" borderId="0"/>
    <xf numFmtId="0" fontId="1" fillId="9" borderId="0"/>
    <xf numFmtId="0" fontId="1" fillId="9" borderId="0"/>
    <xf numFmtId="0" fontId="35" fillId="9" borderId="0"/>
    <xf numFmtId="0" fontId="1" fillId="9" borderId="0"/>
    <xf numFmtId="0" fontId="5" fillId="6" borderId="4" applyNumberFormat="0" applyFont="0" applyAlignment="0" applyProtection="0"/>
    <xf numFmtId="0" fontId="35" fillId="7" borderId="4" applyNumberFormat="0" applyFont="0" applyAlignment="0" applyProtection="0"/>
    <xf numFmtId="0" fontId="25" fillId="8" borderId="5" applyNumberFormat="0" applyAlignment="0" applyProtection="0"/>
    <xf numFmtId="0" fontId="25" fillId="9" borderId="5" applyNumberFormat="0" applyAlignment="0" applyProtection="0"/>
    <xf numFmtId="9" fontId="1"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35" fillId="0" borderId="0"/>
    <xf numFmtId="0" fontId="35" fillId="0" borderId="0"/>
    <xf numFmtId="0" fontId="54" fillId="0" borderId="0" applyNumberFormat="0" applyFill="0" applyAlignment="0" applyProtection="0"/>
    <xf numFmtId="0" fontId="55" fillId="32" borderId="34" applyNumberFormat="0" applyProtection="0"/>
    <xf numFmtId="0" fontId="56" fillId="0" borderId="0" applyNumberFormat="0" applyFill="0" applyBorder="0" applyProtection="0"/>
    <xf numFmtId="0" fontId="56" fillId="0" borderId="34" applyNumberFormat="0" applyFill="0" applyProtection="0"/>
    <xf numFmtId="0" fontId="57" fillId="0" borderId="34" applyNumberFormat="0" applyFill="0" applyProtection="0"/>
    <xf numFmtId="0" fontId="58" fillId="0" borderId="0" applyNumberFormat="0" applyFill="0" applyBorder="0" applyProtection="0"/>
    <xf numFmtId="0" fontId="57" fillId="0" borderId="0" applyNumberFormat="0" applyFill="0" applyBorder="0" applyProtection="0"/>
    <xf numFmtId="0" fontId="26" fillId="0" borderId="0" applyNumberFormat="0" applyFill="0" applyBorder="0" applyAlignment="0" applyProtection="0"/>
    <xf numFmtId="0" fontId="88"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 fontId="88" fillId="0" borderId="0" applyFont="0" applyFill="0" applyBorder="0" applyAlignment="0" applyProtection="0"/>
    <xf numFmtId="43" fontId="88" fillId="0" borderId="0" applyFont="0" applyFill="0" applyBorder="0" applyAlignment="0" applyProtection="0"/>
    <xf numFmtId="0" fontId="1" fillId="0" borderId="0"/>
    <xf numFmtId="9" fontId="88" fillId="0" borderId="0" applyFont="0" applyFill="0" applyBorder="0" applyAlignment="0" applyProtection="0"/>
    <xf numFmtId="0" fontId="8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7" fillId="0" borderId="0"/>
    <xf numFmtId="43" fontId="1" fillId="0" borderId="0" applyFont="0" applyFill="0" applyBorder="0" applyAlignment="0" applyProtection="0"/>
    <xf numFmtId="0" fontId="1" fillId="9" borderId="0"/>
    <xf numFmtId="0" fontId="70" fillId="0" borderId="0"/>
    <xf numFmtId="43" fontId="31" fillId="0" borderId="0" applyFont="0" applyFill="0" applyBorder="0" applyAlignment="0" applyProtection="0"/>
    <xf numFmtId="9" fontId="1" fillId="0" borderId="0" applyFont="0" applyFill="0" applyBorder="0" applyAlignment="0" applyProtection="0"/>
    <xf numFmtId="0" fontId="88" fillId="9" borderId="0"/>
    <xf numFmtId="0" fontId="87" fillId="0" borderId="0"/>
    <xf numFmtId="0" fontId="1" fillId="0" borderId="0"/>
    <xf numFmtId="43" fontId="87" fillId="0" borderId="0" applyFont="0" applyFill="0" applyBorder="0" applyAlignment="0" applyProtection="0"/>
    <xf numFmtId="9" fontId="87" fillId="0" borderId="0" applyFont="0" applyFill="0" applyBorder="0" applyAlignment="0" applyProtection="0"/>
    <xf numFmtId="0" fontId="92" fillId="0" borderId="0" applyNumberForma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alignment vertical="top"/>
      <protection locked="0"/>
    </xf>
    <xf numFmtId="0" fontId="87" fillId="0" borderId="0"/>
    <xf numFmtId="0" fontId="87" fillId="0" borderId="0"/>
    <xf numFmtId="0" fontId="31" fillId="0" borderId="0"/>
    <xf numFmtId="1" fontId="87" fillId="0" borderId="0" applyNumberFormat="0" applyFill="0" applyBorder="0" applyProtection="0"/>
    <xf numFmtId="0" fontId="87" fillId="0" borderId="0"/>
  </cellStyleXfs>
  <cellXfs count="589">
    <xf numFmtId="1" fontId="0" fillId="0" borderId="0" xfId="0"/>
    <xf numFmtId="0" fontId="2" fillId="9" borderId="0" xfId="96" applyFont="1"/>
    <xf numFmtId="0" fontId="1" fillId="9" borderId="0" xfId="96"/>
    <xf numFmtId="0" fontId="3" fillId="9" borderId="0" xfId="96" applyFont="1"/>
    <xf numFmtId="2" fontId="6" fillId="9" borderId="0" xfId="96" applyNumberFormat="1" applyFont="1" applyBorder="1" applyAlignment="1" applyProtection="1">
      <alignment horizontal="left"/>
    </xf>
    <xf numFmtId="0" fontId="7" fillId="9" borderId="0" xfId="96" applyFont="1" applyAlignment="1" applyProtection="1">
      <protection locked="0"/>
    </xf>
    <xf numFmtId="0" fontId="7" fillId="9" borderId="0" xfId="96" applyFont="1" applyProtection="1">
      <protection locked="0"/>
    </xf>
    <xf numFmtId="0" fontId="6" fillId="9" borderId="0" xfId="96" applyFont="1"/>
    <xf numFmtId="0" fontId="1" fillId="9" borderId="0" xfId="96" applyAlignment="1"/>
    <xf numFmtId="0" fontId="10" fillId="9" borderId="0" xfId="94" applyFont="1"/>
    <xf numFmtId="0" fontId="10" fillId="9" borderId="0" xfId="94" applyFont="1" applyFill="1" applyBorder="1"/>
    <xf numFmtId="0" fontId="10" fillId="9" borderId="0" xfId="94" applyFont="1" applyFill="1"/>
    <xf numFmtId="0" fontId="11" fillId="9" borderId="0" xfId="94" applyFont="1" applyFill="1" applyBorder="1" applyAlignment="1">
      <alignment vertical="center"/>
    </xf>
    <xf numFmtId="0" fontId="11" fillId="9" borderId="0" xfId="94" applyFont="1" applyFill="1" applyBorder="1" applyAlignment="1"/>
    <xf numFmtId="0" fontId="10" fillId="9" borderId="0" xfId="94" applyFont="1" applyFill="1" applyBorder="1" applyAlignment="1">
      <alignment vertical="center"/>
    </xf>
    <xf numFmtId="0" fontId="10" fillId="9" borderId="0" xfId="94" applyFont="1" applyAlignment="1">
      <alignment vertical="center"/>
    </xf>
    <xf numFmtId="0" fontId="10" fillId="9" borderId="0" xfId="94" applyFont="1" applyFill="1" applyAlignment="1">
      <alignment vertical="center"/>
    </xf>
    <xf numFmtId="0" fontId="2" fillId="9" borderId="0" xfId="98" applyFont="1"/>
    <xf numFmtId="0" fontId="28" fillId="9" borderId="0" xfId="97" applyFont="1" applyFill="1" applyBorder="1" applyAlignment="1"/>
    <xf numFmtId="0" fontId="1" fillId="9" borderId="0" xfId="98"/>
    <xf numFmtId="0" fontId="2" fillId="0" borderId="0" xfId="98" applyFont="1" applyFill="1" applyAlignment="1"/>
    <xf numFmtId="166" fontId="3" fillId="9" borderId="0" xfId="98" applyNumberFormat="1" applyFont="1" applyBorder="1" applyAlignment="1">
      <alignment horizontal="left"/>
    </xf>
    <xf numFmtId="49" fontId="5" fillId="9" borderId="0" xfId="98" applyNumberFormat="1" applyFont="1"/>
    <xf numFmtId="2" fontId="5" fillId="9" borderId="0" xfId="98" applyNumberFormat="1" applyFont="1" applyBorder="1"/>
    <xf numFmtId="164" fontId="5" fillId="9" borderId="0" xfId="98" applyNumberFormat="1" applyFont="1" applyBorder="1" applyAlignment="1">
      <alignment horizontal="center"/>
    </xf>
    <xf numFmtId="164" fontId="5" fillId="9" borderId="0" xfId="98" applyNumberFormat="1" applyFont="1" applyBorder="1"/>
    <xf numFmtId="0" fontId="5" fillId="9" borderId="0" xfId="98" applyFont="1"/>
    <xf numFmtId="0" fontId="32" fillId="9" borderId="0" xfId="98" applyFont="1"/>
    <xf numFmtId="0" fontId="4" fillId="9" borderId="0" xfId="98" applyFont="1"/>
    <xf numFmtId="39" fontId="5" fillId="9" borderId="0" xfId="98" applyNumberFormat="1" applyFont="1"/>
    <xf numFmtId="0" fontId="1" fillId="9" borderId="0" xfId="101"/>
    <xf numFmtId="0" fontId="2" fillId="9" borderId="0" xfId="101" applyFont="1" applyAlignment="1"/>
    <xf numFmtId="49" fontId="5" fillId="9" borderId="0" xfId="101" applyNumberFormat="1" applyFont="1"/>
    <xf numFmtId="164" fontId="5" fillId="9" borderId="0" xfId="101" applyNumberFormat="1" applyFont="1" applyBorder="1"/>
    <xf numFmtId="166" fontId="4" fillId="9" borderId="0" xfId="101" applyNumberFormat="1" applyFont="1" applyBorder="1" applyAlignment="1">
      <alignment horizontal="left"/>
    </xf>
    <xf numFmtId="168" fontId="5" fillId="7" borderId="6" xfId="101" applyNumberFormat="1" applyFont="1" applyFill="1" applyBorder="1"/>
    <xf numFmtId="1" fontId="2" fillId="0" borderId="0" xfId="0" applyFont="1"/>
    <xf numFmtId="1" fontId="4" fillId="0" borderId="0" xfId="0" applyFont="1"/>
    <xf numFmtId="167" fontId="9" fillId="31" borderId="0" xfId="0" applyNumberFormat="1" applyFont="1" applyFill="1" applyBorder="1" applyAlignment="1">
      <alignment horizontal="left" vertical="center" wrapText="1"/>
    </xf>
    <xf numFmtId="0" fontId="29" fillId="13" borderId="7" xfId="101" applyFont="1" applyFill="1" applyBorder="1" applyAlignment="1">
      <alignment horizontal="right"/>
    </xf>
    <xf numFmtId="0" fontId="5" fillId="33" borderId="0" xfId="98" applyFont="1" applyFill="1"/>
    <xf numFmtId="1" fontId="5" fillId="33" borderId="0" xfId="0" applyFont="1" applyFill="1"/>
    <xf numFmtId="0" fontId="59" fillId="9" borderId="0" xfId="96" applyFont="1"/>
    <xf numFmtId="0" fontId="33" fillId="34" borderId="0" xfId="0" applyNumberFormat="1" applyFont="1" applyFill="1" applyAlignment="1"/>
    <xf numFmtId="0" fontId="10" fillId="9" borderId="0" xfId="94" applyFont="1" applyBorder="1" applyAlignment="1">
      <alignment vertical="center"/>
    </xf>
    <xf numFmtId="0" fontId="5" fillId="9" borderId="0" xfId="96" applyFont="1"/>
    <xf numFmtId="0" fontId="36" fillId="35" borderId="0" xfId="98" applyFont="1" applyFill="1"/>
    <xf numFmtId="0" fontId="37" fillId="35" borderId="0" xfId="98" applyFont="1" applyFill="1"/>
    <xf numFmtId="14" fontId="36" fillId="35" borderId="0" xfId="98" applyNumberFormat="1" applyFont="1" applyFill="1"/>
    <xf numFmtId="14" fontId="36" fillId="35" borderId="0" xfId="98" applyNumberFormat="1" applyFont="1" applyFill="1" applyAlignment="1">
      <alignment horizontal="left"/>
    </xf>
    <xf numFmtId="0" fontId="48" fillId="9" borderId="0" xfId="101" applyFont="1"/>
    <xf numFmtId="0" fontId="5" fillId="33" borderId="0" xfId="100" applyFont="1" applyFill="1" applyBorder="1" applyAlignment="1">
      <alignment vertical="center"/>
    </xf>
    <xf numFmtId="1" fontId="0" fillId="0" borderId="0" xfId="0" applyAlignment="1">
      <alignment horizontal="center"/>
    </xf>
    <xf numFmtId="0" fontId="48" fillId="9" borderId="0" xfId="98" applyFont="1"/>
    <xf numFmtId="1" fontId="0" fillId="9" borderId="0" xfId="0" applyFill="1" applyProtection="1">
      <protection locked="0"/>
    </xf>
    <xf numFmtId="1" fontId="0" fillId="9" borderId="0" xfId="0" applyFill="1" applyBorder="1" applyProtection="1">
      <protection locked="0"/>
    </xf>
    <xf numFmtId="1" fontId="4" fillId="9" borderId="0" xfId="0" applyFont="1" applyFill="1" applyBorder="1" applyAlignment="1" applyProtection="1">
      <alignment horizontal="left"/>
      <protection locked="0"/>
    </xf>
    <xf numFmtId="10" fontId="48" fillId="9" borderId="0" xfId="108" applyNumberFormat="1" applyFont="1" applyFill="1" applyProtection="1">
      <protection locked="0"/>
    </xf>
    <xf numFmtId="1" fontId="9" fillId="9" borderId="0" xfId="0" applyFont="1" applyFill="1" applyProtection="1">
      <protection locked="0"/>
    </xf>
    <xf numFmtId="1" fontId="9" fillId="9" borderId="0" xfId="0" applyFont="1" applyFill="1" applyBorder="1" applyProtection="1">
      <protection locked="0"/>
    </xf>
    <xf numFmtId="1" fontId="39" fillId="33" borderId="0" xfId="0" applyFont="1" applyFill="1" applyBorder="1" applyAlignment="1" applyProtection="1">
      <alignment horizontal="right"/>
      <protection locked="0"/>
    </xf>
    <xf numFmtId="1" fontId="3" fillId="9" borderId="0" xfId="0" applyFont="1" applyFill="1" applyBorder="1" applyAlignment="1" applyProtection="1">
      <alignment horizontal="center"/>
      <protection locked="0"/>
    </xf>
    <xf numFmtId="1" fontId="3" fillId="33" borderId="0" xfId="0" applyFont="1" applyFill="1" applyBorder="1" applyAlignment="1" applyProtection="1">
      <alignment horizontal="center"/>
      <protection locked="0"/>
    </xf>
    <xf numFmtId="1" fontId="39" fillId="33" borderId="0" xfId="0" applyFont="1" applyFill="1" applyBorder="1" applyAlignment="1" applyProtection="1">
      <alignment horizontal="center"/>
      <protection locked="0"/>
    </xf>
    <xf numFmtId="1" fontId="3" fillId="5" borderId="8" xfId="0" applyFont="1" applyFill="1" applyBorder="1" applyAlignment="1">
      <alignment vertical="center"/>
    </xf>
    <xf numFmtId="1" fontId="0" fillId="9" borderId="0" xfId="0" applyFill="1"/>
    <xf numFmtId="1" fontId="32" fillId="5" borderId="8" xfId="0" applyFont="1" applyFill="1" applyBorder="1" applyAlignment="1">
      <alignment vertical="center" wrapText="1"/>
    </xf>
    <xf numFmtId="1" fontId="0" fillId="9" borderId="0" xfId="0" applyFill="1" applyBorder="1" applyAlignment="1">
      <alignment vertical="center" wrapText="1"/>
    </xf>
    <xf numFmtId="1" fontId="0" fillId="9" borderId="0" xfId="0" applyFill="1" applyAlignment="1">
      <alignment wrapText="1"/>
    </xf>
    <xf numFmtId="1" fontId="0" fillId="9" borderId="0" xfId="0" applyFill="1" applyBorder="1" applyAlignment="1">
      <alignment wrapText="1"/>
    </xf>
    <xf numFmtId="1" fontId="0" fillId="9" borderId="0" xfId="0" applyFill="1" applyAlignment="1"/>
    <xf numFmtId="1" fontId="0" fillId="9" borderId="0" xfId="0" applyFill="1" applyAlignment="1">
      <alignment horizontal="center"/>
    </xf>
    <xf numFmtId="10" fontId="5" fillId="9" borderId="0" xfId="109" applyNumberFormat="1" applyFill="1" applyAlignment="1"/>
    <xf numFmtId="1" fontId="0" fillId="5" borderId="8" xfId="0" applyFill="1" applyBorder="1" applyAlignment="1"/>
    <xf numFmtId="1" fontId="0" fillId="5" borderId="8" xfId="0" applyFill="1" applyBorder="1" applyAlignment="1">
      <alignment wrapText="1"/>
    </xf>
    <xf numFmtId="1" fontId="32" fillId="5" borderId="0" xfId="0" applyFont="1" applyFill="1" applyBorder="1" applyAlignment="1">
      <alignment vertical="center" wrapText="1"/>
    </xf>
    <xf numFmtId="1" fontId="0" fillId="0" borderId="0" xfId="0" applyBorder="1"/>
    <xf numFmtId="10" fontId="48" fillId="0" borderId="0" xfId="108" applyNumberFormat="1" applyFont="1"/>
    <xf numFmtId="167" fontId="29" fillId="33" borderId="0" xfId="98" quotePrefix="1" applyNumberFormat="1" applyFont="1" applyFill="1" applyBorder="1" applyAlignment="1">
      <alignment horizontal="center" vertical="center" wrapText="1"/>
    </xf>
    <xf numFmtId="1" fontId="0" fillId="33" borderId="0" xfId="0" applyFill="1" applyBorder="1"/>
    <xf numFmtId="1" fontId="3" fillId="13" borderId="9" xfId="0" applyFont="1" applyFill="1" applyBorder="1" applyAlignment="1" applyProtection="1">
      <alignment horizontal="center" vertical="top" wrapText="1"/>
      <protection locked="0"/>
    </xf>
    <xf numFmtId="1" fontId="4" fillId="13" borderId="7" xfId="0" applyFont="1" applyFill="1" applyBorder="1" applyAlignment="1" applyProtection="1">
      <alignment horizontal="left" vertical="top" wrapText="1"/>
      <protection locked="0"/>
    </xf>
    <xf numFmtId="1" fontId="39" fillId="33" borderId="0" xfId="0" applyFont="1" applyFill="1" applyBorder="1" applyAlignment="1" applyProtection="1">
      <alignment horizontal="right" vertical="top" wrapText="1"/>
      <protection locked="0"/>
    </xf>
    <xf numFmtId="1" fontId="3" fillId="9" borderId="0" xfId="0" applyFont="1" applyFill="1" applyBorder="1" applyAlignment="1" applyProtection="1">
      <alignment horizontal="center" vertical="top" wrapText="1"/>
      <protection locked="0"/>
    </xf>
    <xf numFmtId="1" fontId="0" fillId="0" borderId="0" xfId="0" applyAlignment="1">
      <alignment vertical="top" wrapText="1"/>
    </xf>
    <xf numFmtId="164" fontId="60" fillId="37" borderId="10" xfId="76" applyFont="1" applyFill="1" applyBorder="1" applyAlignment="1">
      <alignment horizontal="left" indent="1"/>
      <protection locked="0"/>
    </xf>
    <xf numFmtId="164" fontId="3" fillId="37" borderId="0" xfId="76" applyFont="1" applyFill="1" applyBorder="1" applyAlignment="1">
      <protection locked="0"/>
    </xf>
    <xf numFmtId="164" fontId="3" fillId="37" borderId="11" xfId="76" applyFont="1" applyFill="1" applyBorder="1" applyAlignment="1">
      <protection locked="0"/>
    </xf>
    <xf numFmtId="164" fontId="3" fillId="7" borderId="10" xfId="76" applyFont="1" applyFill="1" applyBorder="1" applyAlignment="1">
      <alignment horizontal="left" indent="1"/>
      <protection locked="0"/>
    </xf>
    <xf numFmtId="164" fontId="3" fillId="7" borderId="0" xfId="76" applyFont="1" applyFill="1" applyBorder="1" applyAlignment="1">
      <protection locked="0"/>
    </xf>
    <xf numFmtId="164" fontId="3" fillId="7" borderId="11" xfId="76" applyFont="1" applyFill="1" applyBorder="1" applyAlignment="1">
      <protection locked="0"/>
    </xf>
    <xf numFmtId="164" fontId="3" fillId="13" borderId="12" xfId="51" applyFont="1" applyBorder="1" applyAlignment="1">
      <alignment horizontal="left" indent="1"/>
    </xf>
    <xf numFmtId="164" fontId="3" fillId="13" borderId="13" xfId="51" applyFont="1" applyBorder="1" applyAlignment="1"/>
    <xf numFmtId="164" fontId="3" fillId="13" borderId="14" xfId="51" applyFont="1" applyBorder="1" applyAlignment="1"/>
    <xf numFmtId="0" fontId="61" fillId="37" borderId="7" xfId="96" applyFont="1" applyFill="1" applyBorder="1" applyAlignment="1">
      <alignment horizontal="left" indent="1"/>
    </xf>
    <xf numFmtId="0" fontId="61" fillId="37" borderId="15" xfId="96" applyFont="1" applyFill="1" applyBorder="1"/>
    <xf numFmtId="0" fontId="8" fillId="9" borderId="0" xfId="96" applyFont="1" applyBorder="1" applyAlignment="1">
      <alignment horizontal="left" indent="1"/>
    </xf>
    <xf numFmtId="0" fontId="8" fillId="9" borderId="0" xfId="96" applyFont="1" applyBorder="1"/>
    <xf numFmtId="0" fontId="1" fillId="9" borderId="0" xfId="96" applyBorder="1" applyAlignment="1">
      <alignment horizontal="left" indent="1"/>
    </xf>
    <xf numFmtId="0" fontId="1" fillId="9" borderId="0" xfId="96" applyBorder="1"/>
    <xf numFmtId="0" fontId="62" fillId="37" borderId="16" xfId="99" applyFont="1" applyFill="1" applyBorder="1" applyAlignment="1">
      <alignment horizontal="left" indent="1"/>
    </xf>
    <xf numFmtId="0" fontId="5" fillId="37" borderId="17" xfId="99" applyFont="1" applyFill="1" applyBorder="1" applyAlignment="1"/>
    <xf numFmtId="0" fontId="5" fillId="37" borderId="17" xfId="99" applyFont="1" applyFill="1" applyBorder="1"/>
    <xf numFmtId="0" fontId="5" fillId="37" borderId="18" xfId="99" applyFont="1" applyFill="1" applyBorder="1"/>
    <xf numFmtId="0" fontId="63" fillId="37" borderId="10" xfId="99" applyFont="1" applyFill="1" applyBorder="1" applyAlignment="1">
      <alignment horizontal="left" indent="1"/>
    </xf>
    <xf numFmtId="0" fontId="9" fillId="37" borderId="11" xfId="99" applyFont="1" applyFill="1" applyBorder="1" applyAlignment="1" applyProtection="1">
      <protection locked="0"/>
    </xf>
    <xf numFmtId="0" fontId="60" fillId="37" borderId="10" xfId="99" applyFont="1" applyFill="1" applyBorder="1" applyAlignment="1">
      <alignment horizontal="left" indent="1"/>
    </xf>
    <xf numFmtId="0" fontId="9" fillId="37" borderId="0" xfId="99" applyFont="1" applyFill="1" applyBorder="1"/>
    <xf numFmtId="0" fontId="9" fillId="37" borderId="0" xfId="99" applyFont="1" applyFill="1" applyBorder="1" applyAlignment="1">
      <alignment horizontal="right" indent="1"/>
    </xf>
    <xf numFmtId="0" fontId="64" fillId="7" borderId="19" xfId="99" applyFont="1" applyFill="1" applyBorder="1" applyAlignment="1" applyProtection="1">
      <alignment horizontal="left"/>
      <protection locked="0"/>
    </xf>
    <xf numFmtId="0" fontId="5" fillId="37" borderId="11" xfId="99" applyFont="1" applyFill="1" applyBorder="1" applyProtection="1">
      <protection locked="0"/>
    </xf>
    <xf numFmtId="0" fontId="5" fillId="37" borderId="0" xfId="99" applyFont="1" applyFill="1" applyBorder="1"/>
    <xf numFmtId="0" fontId="5" fillId="37" borderId="11" xfId="99" applyFont="1" applyFill="1" applyBorder="1"/>
    <xf numFmtId="0" fontId="5" fillId="37" borderId="11" xfId="99" applyFont="1" applyFill="1" applyBorder="1" applyAlignment="1" applyProtection="1">
      <protection locked="0"/>
    </xf>
    <xf numFmtId="0" fontId="62" fillId="37" borderId="10" xfId="99" applyFont="1" applyFill="1" applyBorder="1" applyAlignment="1">
      <alignment horizontal="left" indent="1"/>
    </xf>
    <xf numFmtId="0" fontId="62" fillId="37" borderId="12" xfId="99" applyFont="1" applyFill="1" applyBorder="1" applyAlignment="1">
      <alignment horizontal="left" indent="1"/>
    </xf>
    <xf numFmtId="0" fontId="5" fillId="37" borderId="13" xfId="99" applyFont="1" applyFill="1" applyBorder="1" applyAlignment="1"/>
    <xf numFmtId="0" fontId="5" fillId="37" borderId="13" xfId="99" applyFont="1" applyFill="1" applyBorder="1"/>
    <xf numFmtId="0" fontId="5" fillId="37" borderId="14" xfId="99" applyFont="1" applyFill="1" applyBorder="1"/>
    <xf numFmtId="0" fontId="65" fillId="37" borderId="20" xfId="94" applyFont="1" applyFill="1" applyBorder="1"/>
    <xf numFmtId="0" fontId="65" fillId="37" borderId="21" xfId="94" applyFont="1" applyFill="1" applyBorder="1"/>
    <xf numFmtId="0" fontId="65" fillId="37" borderId="22" xfId="94" applyFont="1" applyFill="1" applyBorder="1"/>
    <xf numFmtId="0" fontId="65" fillId="37" borderId="23" xfId="94" applyFont="1" applyFill="1" applyBorder="1"/>
    <xf numFmtId="0" fontId="65" fillId="37" borderId="0" xfId="94" applyFont="1" applyFill="1" applyBorder="1" applyAlignment="1">
      <alignment horizontal="center" vertical="center"/>
    </xf>
    <xf numFmtId="0" fontId="66" fillId="37" borderId="0" xfId="94" applyFont="1" applyFill="1" applyBorder="1" applyAlignment="1">
      <alignment horizontal="center" vertical="center"/>
    </xf>
    <xf numFmtId="0" fontId="65" fillId="37" borderId="24" xfId="94" applyFont="1" applyFill="1" applyBorder="1" applyAlignment="1">
      <alignment vertical="center"/>
    </xf>
    <xf numFmtId="0" fontId="65" fillId="37" borderId="0" xfId="94" applyFont="1" applyFill="1" applyBorder="1"/>
    <xf numFmtId="0" fontId="67" fillId="37" borderId="0" xfId="94" applyFont="1" applyFill="1" applyBorder="1"/>
    <xf numFmtId="0" fontId="68" fillId="37" borderId="0" xfId="73" applyFont="1" applyFill="1" applyBorder="1" applyAlignment="1" applyProtection="1"/>
    <xf numFmtId="0" fontId="13" fillId="38" borderId="20" xfId="94" applyFont="1" applyFill="1" applyBorder="1" applyAlignment="1">
      <alignment vertical="center"/>
    </xf>
    <xf numFmtId="0" fontId="3" fillId="38" borderId="21" xfId="94" applyFont="1" applyFill="1" applyBorder="1" applyAlignment="1">
      <alignment vertical="center"/>
    </xf>
    <xf numFmtId="0" fontId="3" fillId="38" borderId="22" xfId="94" applyFont="1" applyFill="1" applyBorder="1" applyAlignment="1">
      <alignment vertical="center"/>
    </xf>
    <xf numFmtId="0" fontId="13" fillId="38" borderId="10" xfId="94" applyFont="1" applyFill="1" applyBorder="1" applyAlignment="1">
      <alignment vertical="center"/>
    </xf>
    <xf numFmtId="0" fontId="3" fillId="38" borderId="0" xfId="94" applyFont="1" applyFill="1" applyBorder="1" applyAlignment="1">
      <alignment vertical="center"/>
    </xf>
    <xf numFmtId="0" fontId="13" fillId="38" borderId="11" xfId="94" applyFont="1" applyFill="1" applyBorder="1" applyAlignment="1">
      <alignment vertical="center"/>
    </xf>
    <xf numFmtId="0" fontId="10" fillId="38" borderId="0" xfId="94" applyFont="1" applyFill="1" applyBorder="1" applyAlignment="1">
      <alignment vertical="center"/>
    </xf>
    <xf numFmtId="0" fontId="13" fillId="38" borderId="0" xfId="94" applyFont="1" applyFill="1" applyBorder="1" applyAlignment="1">
      <alignment vertical="center"/>
    </xf>
    <xf numFmtId="0" fontId="14" fillId="38" borderId="0" xfId="94" applyFont="1" applyFill="1" applyBorder="1" applyAlignment="1">
      <alignment horizontal="left" vertical="center"/>
    </xf>
    <xf numFmtId="0" fontId="10" fillId="38" borderId="12" xfId="94" applyFont="1" applyFill="1" applyBorder="1"/>
    <xf numFmtId="0" fontId="3" fillId="38" borderId="13" xfId="94" applyFont="1" applyFill="1" applyBorder="1" applyAlignment="1">
      <alignment vertical="center"/>
    </xf>
    <xf numFmtId="0" fontId="10" fillId="38" borderId="13" xfId="94" applyFont="1" applyFill="1" applyBorder="1"/>
    <xf numFmtId="0" fontId="10" fillId="38" borderId="14" xfId="94" applyFont="1" applyFill="1" applyBorder="1"/>
    <xf numFmtId="167" fontId="9" fillId="37" borderId="6" xfId="99" quotePrefix="1" applyNumberFormat="1" applyFont="1" applyFill="1" applyBorder="1" applyAlignment="1">
      <alignment horizontal="left" vertical="center" wrapText="1" indent="1"/>
    </xf>
    <xf numFmtId="0" fontId="64" fillId="7" borderId="15" xfId="99" applyNumberFormat="1" applyFont="1" applyFill="1" applyBorder="1" applyAlignment="1">
      <alignment horizontal="center"/>
    </xf>
    <xf numFmtId="0" fontId="5" fillId="9" borderId="0" xfId="99"/>
    <xf numFmtId="166" fontId="64" fillId="7" borderId="15" xfId="99" applyNumberFormat="1" applyFont="1" applyFill="1" applyBorder="1" applyAlignment="1">
      <alignment horizontal="center"/>
    </xf>
    <xf numFmtId="0" fontId="4" fillId="9" borderId="0" xfId="99" applyFont="1"/>
    <xf numFmtId="167" fontId="29" fillId="37" borderId="6" xfId="99" quotePrefix="1" applyNumberFormat="1" applyFont="1" applyFill="1" applyBorder="1" applyAlignment="1">
      <alignment horizontal="center" vertical="center" wrapText="1"/>
    </xf>
    <xf numFmtId="49" fontId="29" fillId="37" borderId="6" xfId="99" applyNumberFormat="1" applyFont="1" applyFill="1" applyBorder="1" applyAlignment="1">
      <alignment horizontal="center" vertical="center" wrapText="1"/>
    </xf>
    <xf numFmtId="166" fontId="64" fillId="7" borderId="6" xfId="99" applyNumberFormat="1" applyFont="1" applyFill="1" applyBorder="1" applyAlignment="1">
      <alignment horizontal="center"/>
    </xf>
    <xf numFmtId="166" fontId="5" fillId="7" borderId="6" xfId="99" applyNumberFormat="1" applyFont="1" applyFill="1" applyBorder="1" applyAlignment="1">
      <alignment horizontal="left"/>
    </xf>
    <xf numFmtId="167" fontId="42" fillId="39" borderId="7" xfId="99" quotePrefix="1" applyNumberFormat="1" applyFont="1" applyFill="1" applyBorder="1" applyAlignment="1">
      <alignment horizontal="left" vertical="center" wrapText="1"/>
    </xf>
    <xf numFmtId="0" fontId="37" fillId="39" borderId="8" xfId="99" applyFont="1" applyFill="1" applyBorder="1"/>
    <xf numFmtId="0" fontId="37" fillId="39" borderId="15" xfId="99" applyFont="1" applyFill="1" applyBorder="1"/>
    <xf numFmtId="49" fontId="9" fillId="39" borderId="6" xfId="98" applyNumberFormat="1" applyFont="1" applyFill="1" applyBorder="1"/>
    <xf numFmtId="49" fontId="3" fillId="39" borderId="6" xfId="98" applyNumberFormat="1" applyFont="1" applyFill="1" applyBorder="1" applyAlignment="1">
      <alignment horizontal="center"/>
    </xf>
    <xf numFmtId="49" fontId="9" fillId="40" borderId="6" xfId="98" applyNumberFormat="1" applyFont="1" applyFill="1" applyBorder="1" applyAlignment="1">
      <alignment horizontal="left" indent="1"/>
    </xf>
    <xf numFmtId="49" fontId="9" fillId="36" borderId="6" xfId="98" applyNumberFormat="1" applyFont="1" applyFill="1" applyBorder="1"/>
    <xf numFmtId="49" fontId="9" fillId="36" borderId="7" xfId="98" applyNumberFormat="1" applyFont="1" applyFill="1" applyBorder="1"/>
    <xf numFmtId="2" fontId="29" fillId="37" borderId="6" xfId="99" applyNumberFormat="1" applyFont="1" applyFill="1" applyBorder="1" applyAlignment="1">
      <alignment horizontal="center" vertical="center" wrapText="1"/>
    </xf>
    <xf numFmtId="166" fontId="9" fillId="37" borderId="6" xfId="99" applyNumberFormat="1" applyFont="1" applyFill="1" applyBorder="1" applyAlignment="1">
      <alignment horizontal="left"/>
    </xf>
    <xf numFmtId="0" fontId="9" fillId="37" borderId="6" xfId="99" applyFont="1" applyFill="1" applyBorder="1"/>
    <xf numFmtId="2" fontId="9" fillId="37" borderId="6" xfId="61" applyNumberFormat="1" applyFont="1" applyFill="1" applyBorder="1" applyAlignment="1">
      <alignment horizontal="center"/>
    </xf>
    <xf numFmtId="43" fontId="64" fillId="7" borderId="6" xfId="61" applyFont="1" applyFill="1" applyBorder="1" applyAlignment="1">
      <alignment horizontal="left" indent="1"/>
    </xf>
    <xf numFmtId="49" fontId="9" fillId="37" borderId="6" xfId="99" applyNumberFormat="1" applyFont="1" applyFill="1" applyBorder="1" applyAlignment="1">
      <alignment horizontal="left" indent="1"/>
    </xf>
    <xf numFmtId="166" fontId="5" fillId="40" borderId="6" xfId="99" applyNumberFormat="1" applyFont="1" applyFill="1" applyBorder="1" applyAlignment="1">
      <alignment horizontal="left" indent="1"/>
    </xf>
    <xf numFmtId="49" fontId="9" fillId="31" borderId="6" xfId="99" applyNumberFormat="1" applyFont="1" applyFill="1" applyBorder="1" applyAlignment="1">
      <alignment horizontal="left" indent="1"/>
    </xf>
    <xf numFmtId="49" fontId="9" fillId="37" borderId="6" xfId="99" applyNumberFormat="1" applyFont="1" applyFill="1" applyBorder="1" applyAlignment="1">
      <alignment horizontal="left" wrapText="1" indent="1"/>
    </xf>
    <xf numFmtId="166" fontId="5" fillId="39" borderId="7" xfId="99" applyNumberFormat="1" applyFont="1" applyFill="1" applyBorder="1" applyAlignment="1">
      <alignment horizontal="left" indent="1"/>
    </xf>
    <xf numFmtId="0" fontId="3" fillId="39" borderId="8" xfId="99" applyFont="1" applyFill="1" applyBorder="1"/>
    <xf numFmtId="2" fontId="5" fillId="39" borderId="8" xfId="61" applyNumberFormat="1" applyFont="1" applyFill="1" applyBorder="1" applyAlignment="1">
      <alignment horizontal="center"/>
    </xf>
    <xf numFmtId="2" fontId="5" fillId="39" borderId="15" xfId="61" applyNumberFormat="1" applyFont="1" applyFill="1" applyBorder="1" applyAlignment="1">
      <alignment horizontal="center"/>
    </xf>
    <xf numFmtId="43" fontId="64" fillId="7" borderId="6" xfId="61" applyFont="1" applyFill="1" applyBorder="1" applyAlignment="1">
      <alignment horizontal="right" indent="1"/>
    </xf>
    <xf numFmtId="49" fontId="9" fillId="37" borderId="6" xfId="102" applyNumberFormat="1" applyFont="1" applyFill="1" applyBorder="1" applyAlignment="1">
      <alignment horizontal="left" vertical="center" wrapText="1" indent="1"/>
    </xf>
    <xf numFmtId="166" fontId="5" fillId="40" borderId="6" xfId="99" applyNumberFormat="1" applyFont="1" applyFill="1" applyBorder="1" applyAlignment="1">
      <alignment horizontal="left"/>
    </xf>
    <xf numFmtId="166" fontId="5" fillId="39" borderId="7" xfId="99" applyNumberFormat="1" applyFont="1" applyFill="1" applyBorder="1" applyAlignment="1">
      <alignment horizontal="left"/>
    </xf>
    <xf numFmtId="49" fontId="29" fillId="37" borderId="7" xfId="99" applyNumberFormat="1" applyFont="1" applyFill="1" applyBorder="1" applyAlignment="1">
      <alignment horizontal="center" vertical="center" wrapText="1"/>
    </xf>
    <xf numFmtId="167" fontId="9" fillId="37" borderId="6" xfId="99" quotePrefix="1" applyNumberFormat="1" applyFont="1" applyFill="1" applyBorder="1" applyAlignment="1">
      <alignment horizontal="right" vertical="center" wrapText="1"/>
    </xf>
    <xf numFmtId="49" fontId="29" fillId="37" borderId="8" xfId="99" applyNumberFormat="1" applyFont="1" applyFill="1" applyBorder="1" applyAlignment="1">
      <alignment horizontal="center" vertical="center" wrapText="1"/>
    </xf>
    <xf numFmtId="49" fontId="29" fillId="37" borderId="6" xfId="101" applyNumberFormat="1" applyFont="1" applyFill="1" applyBorder="1" applyAlignment="1">
      <alignment horizontal="center" vertical="center" wrapText="1"/>
    </xf>
    <xf numFmtId="164" fontId="29" fillId="37" borderId="6" xfId="101" applyNumberFormat="1" applyFont="1" applyFill="1" applyBorder="1" applyAlignment="1">
      <alignment horizontal="right" vertical="center" wrapText="1"/>
    </xf>
    <xf numFmtId="49" fontId="29" fillId="37" borderId="6" xfId="101" applyNumberFormat="1" applyFont="1" applyFill="1" applyBorder="1" applyAlignment="1">
      <alignment horizontal="center"/>
    </xf>
    <xf numFmtId="166" fontId="9" fillId="37" borderId="25" xfId="61" applyNumberFormat="1" applyFont="1" applyFill="1" applyBorder="1" applyAlignment="1">
      <alignment horizontal="right" vertical="center"/>
    </xf>
    <xf numFmtId="0" fontId="64" fillId="7" borderId="6" xfId="101" applyNumberFormat="1" applyFont="1" applyFill="1" applyBorder="1" applyAlignment="1">
      <alignment horizontal="left" indent="1"/>
    </xf>
    <xf numFmtId="10" fontId="64" fillId="7" borderId="6" xfId="101" applyNumberFormat="1" applyFont="1" applyFill="1" applyBorder="1" applyAlignment="1">
      <alignment horizontal="right"/>
    </xf>
    <xf numFmtId="49" fontId="3" fillId="13" borderId="6" xfId="101" applyNumberFormat="1" applyFont="1" applyFill="1" applyBorder="1" applyAlignment="1">
      <alignment horizontal="right"/>
    </xf>
    <xf numFmtId="49" fontId="29" fillId="37" borderId="6" xfId="101" applyNumberFormat="1" applyFont="1" applyFill="1" applyBorder="1" applyAlignment="1">
      <alignment horizontal="right" vertical="center" wrapText="1"/>
    </xf>
    <xf numFmtId="49" fontId="29" fillId="37" borderId="25" xfId="101" applyNumberFormat="1" applyFont="1" applyFill="1" applyBorder="1" applyAlignment="1">
      <alignment horizontal="center"/>
    </xf>
    <xf numFmtId="10" fontId="64" fillId="7" borderId="6" xfId="101" applyNumberFormat="1" applyFont="1" applyFill="1" applyBorder="1" applyAlignment="1"/>
    <xf numFmtId="43" fontId="5" fillId="13" borderId="6" xfId="61" applyFont="1" applyFill="1" applyBorder="1" applyAlignment="1"/>
    <xf numFmtId="0" fontId="64" fillId="7" borderId="6" xfId="61" applyNumberFormat="1" applyFont="1" applyFill="1" applyBorder="1" applyAlignment="1">
      <alignment horizontal="left" indent="1"/>
    </xf>
    <xf numFmtId="41" fontId="9" fillId="37" borderId="7" xfId="99" applyNumberFormat="1" applyFont="1" applyFill="1" applyBorder="1" applyAlignment="1">
      <alignment horizontal="left" indent="1"/>
    </xf>
    <xf numFmtId="0" fontId="9" fillId="40" borderId="6" xfId="99" applyNumberFormat="1" applyFont="1" applyFill="1" applyBorder="1" applyAlignment="1">
      <alignment horizontal="left" indent="1"/>
    </xf>
    <xf numFmtId="166" fontId="70" fillId="39" borderId="7" xfId="99" applyNumberFormat="1" applyFont="1" applyFill="1" applyBorder="1" applyAlignment="1">
      <alignment horizontal="left" indent="1"/>
    </xf>
    <xf numFmtId="41" fontId="71" fillId="39" borderId="8" xfId="99" applyNumberFormat="1" applyFont="1" applyFill="1" applyBorder="1"/>
    <xf numFmtId="167" fontId="29" fillId="37" borderId="7" xfId="99" quotePrefix="1" applyNumberFormat="1" applyFont="1" applyFill="1" applyBorder="1" applyAlignment="1">
      <alignment horizontal="center" vertical="center" wrapText="1"/>
    </xf>
    <xf numFmtId="164" fontId="29" fillId="37" borderId="6" xfId="101" applyNumberFormat="1" applyFont="1" applyFill="1" applyBorder="1" applyAlignment="1">
      <alignment horizontal="center" vertical="center" wrapText="1"/>
    </xf>
    <xf numFmtId="49" fontId="9" fillId="37" borderId="25" xfId="101" applyNumberFormat="1" applyFont="1" applyFill="1" applyBorder="1" applyAlignment="1">
      <alignment horizontal="center"/>
    </xf>
    <xf numFmtId="2" fontId="9" fillId="37" borderId="6" xfId="61" applyNumberFormat="1" applyFont="1" applyFill="1" applyBorder="1" applyAlignment="1">
      <alignment horizontal="center" wrapText="1"/>
    </xf>
    <xf numFmtId="168" fontId="72" fillId="7" borderId="6" xfId="101" applyNumberFormat="1" applyFont="1" applyFill="1" applyBorder="1" applyAlignment="1">
      <alignment horizontal="left" indent="1"/>
    </xf>
    <xf numFmtId="168" fontId="5" fillId="35" borderId="6" xfId="101" applyNumberFormat="1" applyFont="1" applyFill="1" applyBorder="1" applyAlignment="1">
      <alignment horizontal="left" indent="1"/>
    </xf>
    <xf numFmtId="168" fontId="72" fillId="7" borderId="6" xfId="101" applyNumberFormat="1" applyFont="1" applyFill="1" applyBorder="1"/>
    <xf numFmtId="168" fontId="5" fillId="7" borderId="6" xfId="101" applyNumberFormat="1" applyFont="1" applyFill="1" applyBorder="1" applyAlignment="1">
      <alignment horizontal="left" indent="1"/>
    </xf>
    <xf numFmtId="167" fontId="29" fillId="37" borderId="6" xfId="103" applyNumberFormat="1" applyFont="1" applyFill="1" applyBorder="1" applyAlignment="1">
      <alignment horizontal="center" vertical="center" wrapText="1"/>
    </xf>
    <xf numFmtId="49" fontId="29" fillId="37" borderId="6" xfId="103" applyNumberFormat="1" applyFont="1" applyFill="1" applyBorder="1" applyAlignment="1">
      <alignment horizontal="center" vertical="center" wrapText="1"/>
    </xf>
    <xf numFmtId="49" fontId="29" fillId="37" borderId="26" xfId="103" applyNumberFormat="1" applyFont="1" applyFill="1" applyBorder="1" applyAlignment="1">
      <alignment horizontal="center" vertical="center" wrapText="1"/>
    </xf>
    <xf numFmtId="166" fontId="62" fillId="37" borderId="6" xfId="103" applyNumberFormat="1" applyFont="1" applyFill="1" applyBorder="1" applyAlignment="1">
      <alignment horizontal="left"/>
    </xf>
    <xf numFmtId="166" fontId="64" fillId="7" borderId="26" xfId="103" applyNumberFormat="1" applyFont="1" applyFill="1" applyBorder="1" applyAlignment="1">
      <alignment vertical="top"/>
    </xf>
    <xf numFmtId="49" fontId="29" fillId="37" borderId="6" xfId="103" applyNumberFormat="1" applyFont="1" applyFill="1" applyBorder="1" applyAlignment="1">
      <alignment horizontal="left" vertical="center" wrapText="1"/>
    </xf>
    <xf numFmtId="167" fontId="9" fillId="37" borderId="6" xfId="0" applyNumberFormat="1" applyFont="1" applyFill="1" applyBorder="1" applyAlignment="1">
      <alignment horizontal="left" vertical="center" wrapText="1" indent="1"/>
    </xf>
    <xf numFmtId="49" fontId="29" fillId="37" borderId="6" xfId="103" applyNumberFormat="1" applyFont="1" applyFill="1" applyBorder="1" applyAlignment="1">
      <alignment horizontal="left" vertical="center" wrapText="1" indent="1"/>
    </xf>
    <xf numFmtId="49" fontId="9" fillId="37" borderId="6" xfId="103" applyNumberFormat="1" applyFont="1" applyFill="1" applyBorder="1" applyAlignment="1">
      <alignment horizontal="left" vertical="center" wrapText="1" indent="1"/>
    </xf>
    <xf numFmtId="166" fontId="3" fillId="9" borderId="0" xfId="99" applyNumberFormat="1" applyFont="1" applyBorder="1" applyAlignment="1">
      <alignment horizontal="left"/>
    </xf>
    <xf numFmtId="164" fontId="5" fillId="9" borderId="0" xfId="99" applyNumberFormat="1" applyFont="1" applyBorder="1" applyAlignment="1">
      <alignment horizontal="center"/>
    </xf>
    <xf numFmtId="167" fontId="9" fillId="37" borderId="6" xfId="99" quotePrefix="1" applyNumberFormat="1" applyFont="1" applyFill="1" applyBorder="1" applyAlignment="1">
      <alignment vertical="center" wrapText="1"/>
    </xf>
    <xf numFmtId="14" fontId="64" fillId="7" borderId="15" xfId="99" applyNumberFormat="1" applyFont="1" applyFill="1" applyBorder="1" applyAlignment="1">
      <alignment horizontal="center"/>
    </xf>
    <xf numFmtId="167" fontId="5" fillId="39" borderId="15" xfId="0" applyNumberFormat="1" applyFont="1" applyFill="1" applyBorder="1" applyAlignment="1">
      <alignment horizontal="left" vertical="center" wrapText="1" indent="1"/>
    </xf>
    <xf numFmtId="167" fontId="5" fillId="39" borderId="8" xfId="0" applyNumberFormat="1" applyFont="1" applyFill="1" applyBorder="1" applyAlignment="1">
      <alignment horizontal="left" vertical="center" wrapText="1" indent="1"/>
    </xf>
    <xf numFmtId="49" fontId="43" fillId="37" borderId="0" xfId="103" applyNumberFormat="1" applyFont="1" applyFill="1" applyBorder="1" applyAlignment="1">
      <alignment horizontal="center" vertical="center" wrapText="1"/>
    </xf>
    <xf numFmtId="0" fontId="3" fillId="9" borderId="0" xfId="99" applyFont="1"/>
    <xf numFmtId="0" fontId="5" fillId="9" borderId="0" xfId="99" applyFont="1"/>
    <xf numFmtId="49" fontId="3" fillId="39" borderId="8" xfId="101" applyNumberFormat="1" applyFont="1" applyFill="1" applyBorder="1" applyAlignment="1">
      <alignment horizontal="center" vertical="center" wrapText="1"/>
    </xf>
    <xf numFmtId="49" fontId="3" fillId="39" borderId="15" xfId="101" applyNumberFormat="1" applyFont="1" applyFill="1" applyBorder="1" applyAlignment="1">
      <alignment horizontal="center" vertical="center" wrapText="1"/>
    </xf>
    <xf numFmtId="49" fontId="9" fillId="37" borderId="6" xfId="101" applyNumberFormat="1" applyFont="1" applyFill="1" applyBorder="1" applyAlignment="1">
      <alignment horizontal="left" vertical="center" wrapText="1" indent="1"/>
    </xf>
    <xf numFmtId="43" fontId="33" fillId="35" borderId="0" xfId="61" applyFont="1" applyFill="1" applyBorder="1" applyAlignment="1" applyProtection="1">
      <alignment horizontal="right"/>
      <protection locked="0"/>
    </xf>
    <xf numFmtId="49" fontId="3" fillId="39" borderId="7" xfId="101" applyNumberFormat="1" applyFont="1" applyFill="1" applyBorder="1" applyAlignment="1">
      <alignment horizontal="left" vertical="center" wrapText="1"/>
    </xf>
    <xf numFmtId="168" fontId="5" fillId="35" borderId="6" xfId="101" applyNumberFormat="1" applyFont="1" applyFill="1" applyBorder="1"/>
    <xf numFmtId="1" fontId="0" fillId="0" borderId="0" xfId="0" applyAlignment="1">
      <alignment vertical="top"/>
    </xf>
    <xf numFmtId="10" fontId="5" fillId="40" borderId="6" xfId="101" applyNumberFormat="1" applyFont="1" applyFill="1" applyBorder="1" applyAlignment="1">
      <alignment horizontal="right"/>
    </xf>
    <xf numFmtId="49" fontId="3" fillId="39" borderId="7" xfId="103" applyNumberFormat="1" applyFont="1" applyFill="1" applyBorder="1" applyAlignment="1">
      <alignment horizontal="left" vertical="center"/>
    </xf>
    <xf numFmtId="1" fontId="0" fillId="0" borderId="0" xfId="0" applyAlignment="1"/>
    <xf numFmtId="3" fontId="64" fillId="7" borderId="6" xfId="99" applyNumberFormat="1" applyFont="1" applyFill="1" applyBorder="1" applyAlignment="1">
      <alignment horizontal="right" indent="1"/>
    </xf>
    <xf numFmtId="0" fontId="2" fillId="0" borderId="0" xfId="99" applyFont="1" applyFill="1"/>
    <xf numFmtId="0" fontId="28" fillId="9" borderId="0" xfId="97" applyFont="1" applyFill="1"/>
    <xf numFmtId="0" fontId="36" fillId="35" borderId="0" xfId="99" applyFont="1" applyFill="1"/>
    <xf numFmtId="0" fontId="37" fillId="35" borderId="0" xfId="99" applyFont="1" applyFill="1"/>
    <xf numFmtId="14" fontId="36" fillId="35" borderId="0" xfId="99" applyNumberFormat="1" applyFont="1" applyFill="1"/>
    <xf numFmtId="14" fontId="36" fillId="35" borderId="0" xfId="99" applyNumberFormat="1" applyFont="1" applyFill="1" applyAlignment="1">
      <alignment horizontal="left"/>
    </xf>
    <xf numFmtId="0" fontId="64" fillId="9" borderId="0" xfId="99" applyFont="1"/>
    <xf numFmtId="172" fontId="72" fillId="7" borderId="6" xfId="101" applyNumberFormat="1" applyFont="1" applyFill="1" applyBorder="1"/>
    <xf numFmtId="0" fontId="64" fillId="7" borderId="6" xfId="101" applyNumberFormat="1" applyFont="1" applyFill="1" applyBorder="1"/>
    <xf numFmtId="172" fontId="64" fillId="7" borderId="6" xfId="101" applyNumberFormat="1" applyFont="1" applyFill="1" applyBorder="1"/>
    <xf numFmtId="0" fontId="73" fillId="9" borderId="0" xfId="98" applyFont="1"/>
    <xf numFmtId="0" fontId="64" fillId="9" borderId="0" xfId="98" applyFont="1"/>
    <xf numFmtId="1" fontId="48" fillId="0" borderId="0" xfId="93" applyAlignment="1">
      <alignment vertical="top"/>
    </xf>
    <xf numFmtId="1" fontId="0" fillId="37" borderId="0" xfId="0" applyFill="1" applyAlignment="1">
      <alignment horizontal="center" vertical="center" wrapText="1"/>
    </xf>
    <xf numFmtId="1" fontId="74" fillId="0" borderId="0" xfId="93" applyFont="1" applyFill="1" applyBorder="1"/>
    <xf numFmtId="1" fontId="48" fillId="0" borderId="0" xfId="93" applyFill="1" applyBorder="1" applyAlignment="1">
      <alignment vertical="top"/>
    </xf>
    <xf numFmtId="1" fontId="0" fillId="0" borderId="0" xfId="0" applyFill="1" applyBorder="1" applyAlignment="1"/>
    <xf numFmtId="1" fontId="0" fillId="0" borderId="0" xfId="0" applyFill="1" applyBorder="1"/>
    <xf numFmtId="1" fontId="75" fillId="0" borderId="0" xfId="93" applyFont="1" applyFill="1" applyBorder="1" applyAlignment="1">
      <alignment horizontal="center" vertical="center" wrapText="1"/>
    </xf>
    <xf numFmtId="1" fontId="0" fillId="0" borderId="0" xfId="0" applyFill="1" applyBorder="1" applyAlignment="1">
      <alignment vertical="top"/>
    </xf>
    <xf numFmtId="1" fontId="0" fillId="0" borderId="0" xfId="0" applyFill="1" applyBorder="1" applyAlignment="1">
      <alignment horizontal="center" vertical="center"/>
    </xf>
    <xf numFmtId="1" fontId="0" fillId="0" borderId="0" xfId="0" applyFill="1" applyBorder="1" applyAlignment="1">
      <alignment vertical="center"/>
    </xf>
    <xf numFmtId="1" fontId="0" fillId="0" borderId="0" xfId="0" applyFill="1" applyBorder="1" applyAlignment="1">
      <alignment vertical="center" wrapText="1"/>
    </xf>
    <xf numFmtId="1" fontId="0" fillId="0" borderId="0" xfId="0" applyFill="1" applyBorder="1" applyAlignment="1">
      <alignment vertical="top" wrapText="1"/>
    </xf>
    <xf numFmtId="49" fontId="3" fillId="39" borderId="8" xfId="101" applyNumberFormat="1" applyFont="1" applyFill="1" applyBorder="1" applyAlignment="1">
      <alignment horizontal="center" vertical="center" wrapText="1"/>
    </xf>
    <xf numFmtId="49" fontId="3" fillId="39" borderId="8" xfId="101" applyNumberFormat="1" applyFont="1" applyFill="1" applyBorder="1" applyAlignment="1">
      <alignment horizontal="center" vertical="center" wrapText="1"/>
    </xf>
    <xf numFmtId="0" fontId="76" fillId="9" borderId="0" xfId="96" applyFont="1"/>
    <xf numFmtId="164" fontId="5" fillId="13" borderId="6" xfId="59" applyNumberFormat="1" applyFont="1" applyFill="1" applyBorder="1" applyAlignment="1">
      <alignment horizontal="right"/>
    </xf>
    <xf numFmtId="164" fontId="64" fillId="7" borderId="6" xfId="59" applyNumberFormat="1" applyFont="1" applyFill="1" applyBorder="1" applyAlignment="1">
      <alignment horizontal="right"/>
    </xf>
    <xf numFmtId="0" fontId="76" fillId="9" borderId="0" xfId="98" applyFont="1"/>
    <xf numFmtId="164" fontId="5" fillId="13" borderId="6" xfId="61" applyNumberFormat="1" applyFont="1" applyFill="1" applyBorder="1" applyAlignment="1">
      <alignment horizontal="right"/>
    </xf>
    <xf numFmtId="164" fontId="64" fillId="7" borderId="6" xfId="61" applyNumberFormat="1" applyFont="1" applyFill="1" applyBorder="1" applyAlignment="1">
      <alignment horizontal="right"/>
    </xf>
    <xf numFmtId="164" fontId="3" fillId="13" borderId="6" xfId="61" applyNumberFormat="1" applyFont="1" applyFill="1" applyBorder="1" applyAlignment="1">
      <alignment horizontal="right"/>
    </xf>
    <xf numFmtId="164" fontId="5" fillId="39" borderId="8" xfId="61" applyNumberFormat="1" applyFont="1" applyFill="1" applyBorder="1" applyAlignment="1">
      <alignment horizontal="center"/>
    </xf>
    <xf numFmtId="164" fontId="5" fillId="39" borderId="15" xfId="61" applyNumberFormat="1" applyFont="1" applyFill="1" applyBorder="1" applyAlignment="1">
      <alignment horizontal="center"/>
    </xf>
    <xf numFmtId="164" fontId="64" fillId="7" borderId="15" xfId="99" applyNumberFormat="1" applyFont="1" applyFill="1" applyBorder="1" applyAlignment="1">
      <alignment horizontal="right" indent="1"/>
    </xf>
    <xf numFmtId="164" fontId="64" fillId="7" borderId="15" xfId="99" applyNumberFormat="1" applyFont="1" applyFill="1" applyBorder="1" applyAlignment="1">
      <alignment horizontal="right"/>
    </xf>
    <xf numFmtId="164" fontId="5" fillId="39" borderId="8" xfId="0" applyNumberFormat="1" applyFont="1" applyFill="1" applyBorder="1" applyAlignment="1">
      <alignment horizontal="left" vertical="center" wrapText="1" indent="1"/>
    </xf>
    <xf numFmtId="164" fontId="5" fillId="39" borderId="15" xfId="0" applyNumberFormat="1" applyFont="1" applyFill="1" applyBorder="1" applyAlignment="1">
      <alignment horizontal="left" vertical="center" wrapText="1" indent="1"/>
    </xf>
    <xf numFmtId="0" fontId="9" fillId="41" borderId="6" xfId="101" applyFont="1" applyFill="1" applyBorder="1" applyAlignment="1">
      <alignment horizontal="left" vertical="center" wrapText="1" indent="1"/>
    </xf>
    <xf numFmtId="0" fontId="4" fillId="0" borderId="0" xfId="100" applyFont="1" applyFill="1" applyAlignment="1">
      <alignment horizontal="left" vertical="center"/>
    </xf>
    <xf numFmtId="0" fontId="32" fillId="9" borderId="0" xfId="99" applyFont="1"/>
    <xf numFmtId="49" fontId="29" fillId="40" borderId="6" xfId="101" applyNumberFormat="1" applyFont="1" applyFill="1" applyBorder="1" applyAlignment="1">
      <alignment horizontal="left" vertical="center" wrapText="1"/>
    </xf>
    <xf numFmtId="49" fontId="77" fillId="42" borderId="6" xfId="101" applyNumberFormat="1" applyFont="1" applyFill="1" applyBorder="1" applyAlignment="1">
      <alignment horizontal="center" vertical="center" wrapText="1"/>
    </xf>
    <xf numFmtId="0" fontId="41" fillId="0" borderId="6" xfId="0" applyNumberFormat="1" applyFont="1" applyBorder="1" applyAlignment="1" applyProtection="1">
      <alignment horizontal="center" wrapText="1"/>
      <protection locked="0"/>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top" wrapText="1"/>
    </xf>
    <xf numFmtId="49" fontId="77" fillId="44" borderId="6" xfId="101" applyNumberFormat="1" applyFont="1" applyFill="1" applyBorder="1" applyAlignment="1">
      <alignment horizontal="center" vertical="center" wrapText="1"/>
    </xf>
    <xf numFmtId="164" fontId="31" fillId="13" borderId="6" xfId="61" applyNumberFormat="1" applyFont="1" applyFill="1" applyBorder="1" applyAlignment="1"/>
    <xf numFmtId="164" fontId="3" fillId="39" borderId="8" xfId="101" applyNumberFormat="1" applyFont="1" applyFill="1" applyBorder="1" applyAlignment="1">
      <alignment horizontal="center" vertical="center" wrapText="1"/>
    </xf>
    <xf numFmtId="164" fontId="30" fillId="13" borderId="6" xfId="61" applyNumberFormat="1" applyFont="1" applyFill="1" applyBorder="1" applyAlignment="1"/>
    <xf numFmtId="164" fontId="3" fillId="39" borderId="15" xfId="101" applyNumberFormat="1" applyFont="1" applyFill="1" applyBorder="1" applyAlignment="1">
      <alignment horizontal="center" vertical="center" wrapText="1"/>
    </xf>
    <xf numFmtId="164" fontId="7" fillId="35" borderId="0" xfId="61" applyNumberFormat="1" applyFont="1" applyFill="1" applyBorder="1" applyAlignment="1" applyProtection="1">
      <alignment horizontal="right"/>
      <protection locked="0"/>
    </xf>
    <xf numFmtId="164" fontId="5" fillId="7" borderId="6" xfId="61" applyNumberFormat="1" applyFont="1" applyFill="1" applyBorder="1" applyAlignment="1">
      <alignment horizontal="right"/>
    </xf>
    <xf numFmtId="0" fontId="33" fillId="35" borderId="0" xfId="61" applyNumberFormat="1" applyFont="1" applyFill="1" applyBorder="1" applyAlignment="1" applyProtection="1">
      <alignment horizontal="right"/>
      <protection locked="0"/>
    </xf>
    <xf numFmtId="0" fontId="33" fillId="35" borderId="28" xfId="61" applyNumberFormat="1" applyFont="1" applyFill="1" applyBorder="1" applyAlignment="1" applyProtection="1">
      <alignment horizontal="right"/>
      <protection locked="0"/>
    </xf>
    <xf numFmtId="0" fontId="7" fillId="35" borderId="0" xfId="61" applyNumberFormat="1" applyFont="1" applyFill="1" applyBorder="1" applyAlignment="1" applyProtection="1">
      <alignment horizontal="right"/>
      <protection locked="0"/>
    </xf>
    <xf numFmtId="0" fontId="7" fillId="35" borderId="28" xfId="61" applyNumberFormat="1" applyFont="1" applyFill="1" applyBorder="1" applyAlignment="1" applyProtection="1">
      <alignment horizontal="right"/>
      <protection locked="0"/>
    </xf>
    <xf numFmtId="164" fontId="9" fillId="36" borderId="19" xfId="98" applyNumberFormat="1" applyFont="1" applyFill="1" applyBorder="1"/>
    <xf numFmtId="164" fontId="9" fillId="39" borderId="19" xfId="98" applyNumberFormat="1" applyFont="1" applyFill="1" applyBorder="1"/>
    <xf numFmtId="164" fontId="64" fillId="7" borderId="6" xfId="101" applyNumberFormat="1" applyFont="1" applyFill="1" applyBorder="1" applyAlignment="1">
      <alignment horizontal="right"/>
    </xf>
    <xf numFmtId="164" fontId="64" fillId="7" borderId="6" xfId="101" applyNumberFormat="1" applyFont="1" applyFill="1" applyBorder="1" applyAlignment="1"/>
    <xf numFmtId="164" fontId="5" fillId="36" borderId="6" xfId="101" applyNumberFormat="1" applyFont="1" applyFill="1" applyBorder="1" applyAlignment="1"/>
    <xf numFmtId="164" fontId="5" fillId="13" borderId="6" xfId="61" applyNumberFormat="1" applyFont="1" applyFill="1" applyBorder="1" applyAlignment="1"/>
    <xf numFmtId="164" fontId="64" fillId="7" borderId="6" xfId="61" applyNumberFormat="1" applyFont="1" applyFill="1" applyBorder="1" applyAlignment="1"/>
    <xf numFmtId="164" fontId="70" fillId="39" borderId="15" xfId="61" applyNumberFormat="1" applyFont="1" applyFill="1" applyBorder="1" applyAlignment="1">
      <alignment horizontal="center" vertical="center"/>
    </xf>
    <xf numFmtId="164" fontId="64" fillId="7" borderId="6" xfId="61" applyNumberFormat="1" applyFont="1" applyFill="1" applyBorder="1"/>
    <xf numFmtId="0" fontId="72" fillId="7" borderId="6" xfId="101" applyNumberFormat="1" applyFont="1" applyFill="1" applyBorder="1" applyAlignment="1">
      <alignment horizontal="left" wrapText="1" indent="1"/>
    </xf>
    <xf numFmtId="0" fontId="5" fillId="7" borderId="6" xfId="101" applyNumberFormat="1" applyFont="1" applyFill="1" applyBorder="1" applyAlignment="1">
      <alignment horizontal="left" wrapText="1"/>
    </xf>
    <xf numFmtId="164" fontId="64" fillId="7" borderId="6" xfId="101" applyNumberFormat="1" applyFont="1" applyFill="1" applyBorder="1"/>
    <xf numFmtId="1" fontId="5" fillId="0" borderId="0" xfId="93" applyFont="1" applyFill="1" applyBorder="1"/>
    <xf numFmtId="1" fontId="5" fillId="0" borderId="0" xfId="93" applyFont="1"/>
    <xf numFmtId="1" fontId="79" fillId="0" borderId="0" xfId="0" applyFont="1" applyFill="1" applyBorder="1" applyAlignment="1"/>
    <xf numFmtId="1" fontId="79" fillId="0" borderId="0" xfId="0" applyFont="1" applyAlignment="1"/>
    <xf numFmtId="166" fontId="70" fillId="39" borderId="6" xfId="61" applyNumberFormat="1" applyFont="1" applyFill="1" applyBorder="1" applyAlignment="1">
      <alignment horizontal="center" vertical="center"/>
    </xf>
    <xf numFmtId="41" fontId="62" fillId="37" borderId="7" xfId="99" applyNumberFormat="1" applyFont="1" applyFill="1" applyBorder="1" applyAlignment="1">
      <alignment horizontal="left" indent="1"/>
    </xf>
    <xf numFmtId="41" fontId="9" fillId="31" borderId="7" xfId="99" applyNumberFormat="1" applyFont="1" applyFill="1" applyBorder="1" applyAlignment="1">
      <alignment horizontal="left" indent="1"/>
    </xf>
    <xf numFmtId="164" fontId="70" fillId="39" borderId="6" xfId="61" applyNumberFormat="1" applyFont="1" applyFill="1" applyBorder="1" applyAlignment="1">
      <alignment horizontal="center" vertical="center"/>
    </xf>
    <xf numFmtId="1" fontId="33" fillId="34" borderId="0" xfId="0" applyFont="1" applyFill="1" applyAlignment="1">
      <alignment horizontal="left" indent="1"/>
    </xf>
    <xf numFmtId="0" fontId="45" fillId="34" borderId="0" xfId="0" applyNumberFormat="1" applyFont="1" applyFill="1"/>
    <xf numFmtId="0" fontId="33" fillId="34" borderId="0" xfId="0" applyNumberFormat="1" applyFont="1" applyFill="1"/>
    <xf numFmtId="1" fontId="80" fillId="34" borderId="0" xfId="0" applyFont="1" applyFill="1" applyAlignment="1">
      <alignment horizontal="left"/>
    </xf>
    <xf numFmtId="1" fontId="33" fillId="34" borderId="0" xfId="0" applyFont="1" applyFill="1" applyAlignment="1">
      <alignment horizontal="left"/>
    </xf>
    <xf numFmtId="1" fontId="37" fillId="0" borderId="36" xfId="93" applyFont="1" applyBorder="1" applyAlignment="1">
      <alignment horizontal="center" vertical="top"/>
    </xf>
    <xf numFmtId="14" fontId="0" fillId="0" borderId="0" xfId="0" applyNumberFormat="1" applyFont="1" applyAlignment="1">
      <alignment vertical="top"/>
    </xf>
    <xf numFmtId="1" fontId="0" fillId="0" borderId="0" xfId="0" applyFont="1" applyAlignment="1">
      <alignment horizontal="center" vertical="top"/>
    </xf>
    <xf numFmtId="0" fontId="0" fillId="0" borderId="0" xfId="0" applyNumberFormat="1" applyFont="1" applyAlignment="1">
      <alignment vertical="top"/>
    </xf>
    <xf numFmtId="0" fontId="0" fillId="0" borderId="0" xfId="0" applyNumberFormat="1" applyFont="1" applyAlignment="1">
      <alignment vertical="top" wrapText="1"/>
    </xf>
    <xf numFmtId="0" fontId="37" fillId="0" borderId="0" xfId="0" applyNumberFormat="1" applyFont="1" applyFill="1" applyAlignment="1">
      <alignment vertical="top" wrapText="1"/>
    </xf>
    <xf numFmtId="0" fontId="0" fillId="0" borderId="0" xfId="0" applyNumberFormat="1" applyFont="1" applyFill="1" applyAlignment="1">
      <alignment vertical="top" wrapText="1"/>
    </xf>
    <xf numFmtId="0" fontId="37" fillId="0" borderId="0" xfId="0" applyNumberFormat="1" applyFont="1" applyAlignment="1">
      <alignment vertical="top"/>
    </xf>
    <xf numFmtId="0" fontId="37" fillId="0" borderId="0" xfId="0" applyNumberFormat="1" applyFont="1" applyAlignment="1">
      <alignment vertical="top" wrapText="1"/>
    </xf>
    <xf numFmtId="0" fontId="37" fillId="0" borderId="36" xfId="0" applyNumberFormat="1" applyFont="1" applyBorder="1" applyAlignment="1">
      <alignment horizontal="left" vertical="top"/>
    </xf>
    <xf numFmtId="0" fontId="37" fillId="0" borderId="36" xfId="0" applyNumberFormat="1" applyFont="1" applyBorder="1" applyAlignment="1">
      <alignment horizontal="left" vertical="top" wrapText="1"/>
    </xf>
    <xf numFmtId="0" fontId="37" fillId="0" borderId="36" xfId="0" applyNumberFormat="1" applyFont="1" applyBorder="1" applyAlignment="1">
      <alignment vertical="top" wrapText="1"/>
    </xf>
    <xf numFmtId="0" fontId="0" fillId="0" borderId="0" xfId="0" applyNumberFormat="1" applyFont="1" applyAlignment="1">
      <alignment horizontal="left" vertical="top"/>
    </xf>
    <xf numFmtId="0" fontId="0" fillId="0" borderId="0" xfId="0" applyNumberFormat="1" applyFont="1" applyAlignment="1">
      <alignment horizontal="left" vertical="top" wrapText="1"/>
    </xf>
    <xf numFmtId="0" fontId="37" fillId="0" borderId="0" xfId="0" applyNumberFormat="1" applyFont="1" applyAlignment="1">
      <alignment horizontal="left" vertical="top"/>
    </xf>
    <xf numFmtId="0" fontId="37" fillId="0" borderId="36" xfId="93" applyNumberFormat="1" applyFont="1" applyBorder="1" applyAlignment="1">
      <alignment horizontal="left" vertical="top"/>
    </xf>
    <xf numFmtId="0" fontId="61" fillId="9" borderId="0" xfId="96" applyFont="1" applyAlignment="1">
      <alignment horizontal="left" indent="1"/>
    </xf>
    <xf numFmtId="0" fontId="61" fillId="9" borderId="0" xfId="96" applyFont="1"/>
    <xf numFmtId="0" fontId="81" fillId="9" borderId="0" xfId="96" applyFont="1"/>
    <xf numFmtId="167" fontId="62" fillId="37" borderId="6" xfId="98" quotePrefix="1" applyNumberFormat="1" applyFont="1" applyFill="1" applyBorder="1" applyAlignment="1">
      <alignment horizontal="left" vertical="center" wrapText="1" indent="1"/>
    </xf>
    <xf numFmtId="49" fontId="62" fillId="37" borderId="6" xfId="98" applyNumberFormat="1" applyFont="1" applyFill="1" applyBorder="1" applyAlignment="1">
      <alignment horizontal="left" indent="1"/>
    </xf>
    <xf numFmtId="49" fontId="62" fillId="37" borderId="6" xfId="99" applyNumberFormat="1" applyFont="1" applyFill="1" applyBorder="1" applyAlignment="1">
      <alignment horizontal="left" indent="1"/>
    </xf>
    <xf numFmtId="49" fontId="62" fillId="37" borderId="6" xfId="99" applyNumberFormat="1" applyFont="1" applyFill="1" applyBorder="1" applyAlignment="1">
      <alignment horizontal="left" wrapText="1" indent="1"/>
    </xf>
    <xf numFmtId="167" fontId="60" fillId="37" borderId="8" xfId="99" quotePrefix="1" applyNumberFormat="1" applyFont="1" applyFill="1" applyBorder="1" applyAlignment="1">
      <alignment horizontal="left" vertical="center" wrapText="1"/>
    </xf>
    <xf numFmtId="41" fontId="60" fillId="31" borderId="7" xfId="99" applyNumberFormat="1" applyFont="1" applyFill="1" applyBorder="1" applyAlignment="1">
      <alignment horizontal="left" vertical="center"/>
    </xf>
    <xf numFmtId="41" fontId="3" fillId="39" borderId="8" xfId="99" applyNumberFormat="1" applyFont="1" applyFill="1" applyBorder="1"/>
    <xf numFmtId="41" fontId="62" fillId="31" borderId="7" xfId="99" applyNumberFormat="1" applyFont="1" applyFill="1" applyBorder="1" applyAlignment="1">
      <alignment horizontal="left" indent="1"/>
    </xf>
    <xf numFmtId="41" fontId="60" fillId="31" borderId="7" xfId="99" applyNumberFormat="1" applyFont="1" applyFill="1" applyBorder="1" applyAlignment="1">
      <alignment horizontal="left"/>
    </xf>
    <xf numFmtId="41" fontId="9" fillId="31" borderId="7" xfId="99" applyNumberFormat="1" applyFont="1" applyFill="1" applyBorder="1" applyAlignment="1">
      <alignment horizontal="left"/>
    </xf>
    <xf numFmtId="1" fontId="62" fillId="0" borderId="0" xfId="0" applyFont="1"/>
    <xf numFmtId="166" fontId="62" fillId="37" borderId="25" xfId="61" applyNumberFormat="1" applyFont="1" applyFill="1" applyBorder="1" applyAlignment="1">
      <alignment horizontal="center" vertical="center"/>
    </xf>
    <xf numFmtId="2" fontId="62" fillId="37" borderId="25" xfId="59" applyNumberFormat="1" applyFont="1" applyFill="1" applyBorder="1" applyAlignment="1">
      <alignment horizontal="center" vertical="center"/>
    </xf>
    <xf numFmtId="1" fontId="62" fillId="37" borderId="25" xfId="59" applyNumberFormat="1" applyFont="1" applyFill="1" applyBorder="1" applyAlignment="1">
      <alignment horizontal="center" vertical="center"/>
    </xf>
    <xf numFmtId="1" fontId="82" fillId="0" borderId="0" xfId="0" applyFont="1"/>
    <xf numFmtId="49" fontId="60" fillId="45" borderId="27" xfId="101" applyNumberFormat="1" applyFont="1" applyFill="1" applyBorder="1" applyAlignment="1">
      <alignment horizontal="center" vertical="center" wrapText="1"/>
    </xf>
    <xf numFmtId="49" fontId="60" fillId="46" borderId="6" xfId="101" applyNumberFormat="1" applyFont="1" applyFill="1" applyBorder="1" applyAlignment="1">
      <alignment horizontal="center" vertical="center" wrapText="1"/>
    </xf>
    <xf numFmtId="49" fontId="60" fillId="46" borderId="27" xfId="101" applyNumberFormat="1" applyFont="1" applyFill="1" applyBorder="1" applyAlignment="1">
      <alignment horizontal="center" vertical="center" wrapText="1"/>
    </xf>
    <xf numFmtId="49" fontId="60" fillId="42" borderId="27" xfId="101" applyNumberFormat="1" applyFont="1" applyFill="1" applyBorder="1" applyAlignment="1">
      <alignment horizontal="center" vertical="center" wrapText="1"/>
    </xf>
    <xf numFmtId="49" fontId="60" fillId="44" borderId="27" xfId="101" applyNumberFormat="1" applyFont="1" applyFill="1" applyBorder="1" applyAlignment="1">
      <alignment horizontal="center" vertical="center" wrapText="1"/>
    </xf>
    <xf numFmtId="49" fontId="60" fillId="46" borderId="8" xfId="101" applyNumberFormat="1" applyFont="1" applyFill="1" applyBorder="1" applyAlignment="1">
      <alignment horizontal="center" vertical="center" wrapText="1"/>
    </xf>
    <xf numFmtId="49" fontId="60" fillId="42" borderId="8" xfId="101" applyNumberFormat="1" applyFont="1" applyFill="1" applyBorder="1" applyAlignment="1">
      <alignment horizontal="center" vertical="center" wrapText="1"/>
    </xf>
    <xf numFmtId="49" fontId="60" fillId="42" borderId="7" xfId="101" applyNumberFormat="1" applyFont="1" applyFill="1" applyBorder="1" applyAlignment="1">
      <alignment horizontal="center" vertical="center" wrapText="1"/>
    </xf>
    <xf numFmtId="49" fontId="60" fillId="42" borderId="15" xfId="101" applyNumberFormat="1" applyFont="1" applyFill="1" applyBorder="1" applyAlignment="1">
      <alignment horizontal="center" vertical="center" wrapText="1"/>
    </xf>
    <xf numFmtId="49" fontId="60" fillId="44" borderId="8" xfId="101" applyNumberFormat="1" applyFont="1" applyFill="1" applyBorder="1" applyAlignment="1">
      <alignment horizontal="center" vertical="center" wrapText="1"/>
    </xf>
    <xf numFmtId="49" fontId="60" fillId="44" borderId="7" xfId="101" applyNumberFormat="1" applyFont="1" applyFill="1" applyBorder="1" applyAlignment="1">
      <alignment horizontal="center" vertical="center" wrapText="1"/>
    </xf>
    <xf numFmtId="49" fontId="60" fillId="44" borderId="15" xfId="101" applyNumberFormat="1" applyFont="1" applyFill="1" applyBorder="1" applyAlignment="1">
      <alignment horizontal="center" vertical="center" wrapText="1"/>
    </xf>
    <xf numFmtId="0" fontId="44" fillId="9" borderId="0" xfId="99" applyFont="1"/>
    <xf numFmtId="0" fontId="79" fillId="0" borderId="0" xfId="0" applyNumberFormat="1" applyFont="1" applyAlignment="1">
      <alignment vertical="top" wrapText="1"/>
    </xf>
    <xf numFmtId="49" fontId="62" fillId="31" borderId="6" xfId="99" applyNumberFormat="1" applyFont="1" applyFill="1" applyBorder="1" applyAlignment="1">
      <alignment horizontal="left"/>
    </xf>
    <xf numFmtId="1" fontId="79" fillId="0" borderId="0" xfId="0" applyFont="1" applyFill="1" applyBorder="1"/>
    <xf numFmtId="1" fontId="79" fillId="0" borderId="0" xfId="0" applyFont="1"/>
    <xf numFmtId="169" fontId="70" fillId="39" borderId="6" xfId="98" quotePrefix="1" applyNumberFormat="1" applyFont="1" applyFill="1" applyBorder="1" applyAlignment="1">
      <alignment horizontal="center" vertical="center" wrapText="1"/>
    </xf>
    <xf numFmtId="10" fontId="56" fillId="41" borderId="6" xfId="108" applyNumberFormat="1" applyFont="1" applyFill="1" applyBorder="1" applyProtection="1">
      <protection locked="0"/>
    </xf>
    <xf numFmtId="164" fontId="56" fillId="36" borderId="6" xfId="0" applyNumberFormat="1" applyFont="1" applyFill="1" applyBorder="1"/>
    <xf numFmtId="1" fontId="5" fillId="36" borderId="6" xfId="0" applyFont="1" applyFill="1" applyBorder="1" applyAlignment="1" applyProtection="1">
      <alignment horizontal="right"/>
      <protection locked="0"/>
    </xf>
    <xf numFmtId="10" fontId="5" fillId="7" borderId="6" xfId="108" applyNumberFormat="1" applyFont="1" applyFill="1" applyBorder="1"/>
    <xf numFmtId="0" fontId="79" fillId="0" borderId="0" xfId="0" applyNumberFormat="1" applyFont="1" applyAlignment="1">
      <alignment horizontal="left" vertical="top" wrapText="1"/>
    </xf>
    <xf numFmtId="2" fontId="29" fillId="37" borderId="6" xfId="99" applyNumberFormat="1" applyFont="1" applyFill="1" applyBorder="1" applyAlignment="1">
      <alignment horizontal="center" vertical="center" wrapText="1"/>
    </xf>
    <xf numFmtId="0" fontId="64" fillId="7" borderId="6" xfId="99" applyFont="1" applyFill="1" applyBorder="1" applyAlignment="1">
      <alignment horizontal="right" indent="1"/>
    </xf>
    <xf numFmtId="0" fontId="64" fillId="7" borderId="15" xfId="99" applyFont="1" applyFill="1" applyBorder="1" applyAlignment="1">
      <alignment horizontal="right" indent="1"/>
    </xf>
    <xf numFmtId="164" fontId="64" fillId="7" borderId="15" xfId="61" applyNumberFormat="1" applyFont="1" applyFill="1" applyBorder="1" applyAlignment="1">
      <alignment horizontal="right"/>
    </xf>
    <xf numFmtId="3" fontId="5" fillId="7" borderId="6" xfId="59" applyNumberFormat="1" applyFont="1" applyFill="1" applyBorder="1" applyAlignment="1"/>
    <xf numFmtId="173" fontId="5" fillId="36" borderId="6" xfId="64" applyNumberFormat="1" applyFont="1" applyFill="1" applyBorder="1"/>
    <xf numFmtId="173" fontId="3" fillId="36" borderId="6" xfId="64" applyNumberFormat="1" applyFont="1" applyFill="1" applyBorder="1"/>
    <xf numFmtId="173" fontId="5" fillId="41" borderId="6" xfId="59" applyNumberFormat="1" applyFont="1" applyFill="1" applyBorder="1" applyAlignment="1" applyProtection="1">
      <alignment horizontal="right"/>
      <protection locked="0"/>
    </xf>
    <xf numFmtId="1" fontId="3" fillId="5" borderId="8" xfId="0" applyFont="1" applyFill="1" applyBorder="1" applyAlignment="1">
      <alignment horizontal="left" vertical="center"/>
    </xf>
    <xf numFmtId="1" fontId="84" fillId="0" borderId="0" xfId="0" applyFont="1" applyFill="1" applyBorder="1"/>
    <xf numFmtId="1" fontId="84" fillId="0" borderId="0" xfId="0" applyFont="1"/>
    <xf numFmtId="1" fontId="85" fillId="33" borderId="0" xfId="0" applyFont="1" applyFill="1" applyBorder="1"/>
    <xf numFmtId="49" fontId="62" fillId="40" borderId="6" xfId="98" applyNumberFormat="1" applyFont="1" applyFill="1" applyBorder="1" applyAlignment="1">
      <alignment horizontal="left" indent="1"/>
    </xf>
    <xf numFmtId="1" fontId="3" fillId="36" borderId="6" xfId="59" quotePrefix="1" applyNumberFormat="1" applyFont="1" applyFill="1" applyBorder="1" applyAlignment="1">
      <alignment horizontal="center" vertical="center" wrapText="1"/>
    </xf>
    <xf numFmtId="167" fontId="74" fillId="33" borderId="0" xfId="98" quotePrefix="1" applyNumberFormat="1" applyFont="1" applyFill="1" applyBorder="1" applyAlignment="1">
      <alignment horizontal="center" vertical="center" wrapText="1"/>
    </xf>
    <xf numFmtId="49" fontId="9" fillId="37" borderId="6" xfId="99" quotePrefix="1" applyNumberFormat="1" applyFont="1" applyFill="1" applyBorder="1" applyAlignment="1">
      <alignment horizontal="left" vertical="center" wrapText="1" indent="1"/>
    </xf>
    <xf numFmtId="49" fontId="69" fillId="39" borderId="7" xfId="99" quotePrefix="1" applyNumberFormat="1" applyFont="1" applyFill="1" applyBorder="1" applyAlignment="1">
      <alignment horizontal="left" vertical="center" wrapText="1"/>
    </xf>
    <xf numFmtId="49" fontId="5" fillId="36" borderId="6" xfId="0" applyNumberFormat="1" applyFont="1" applyFill="1" applyBorder="1" applyAlignment="1">
      <alignment horizontal="center"/>
    </xf>
    <xf numFmtId="49" fontId="3" fillId="36" borderId="6" xfId="0" applyNumberFormat="1" applyFont="1" applyFill="1" applyBorder="1" applyAlignment="1" applyProtection="1">
      <alignment horizontal="center"/>
      <protection locked="0"/>
    </xf>
    <xf numFmtId="49" fontId="3" fillId="36" borderId="6" xfId="0" applyNumberFormat="1" applyFont="1" applyFill="1" applyBorder="1"/>
    <xf numFmtId="49" fontId="0" fillId="36" borderId="6" xfId="0" applyNumberFormat="1" applyFill="1" applyBorder="1"/>
    <xf numFmtId="1" fontId="85" fillId="9" borderId="0" xfId="0" applyFont="1" applyFill="1" applyBorder="1" applyAlignment="1">
      <alignment vertical="center" wrapText="1"/>
    </xf>
    <xf numFmtId="49" fontId="1" fillId="36" borderId="6" xfId="0" applyNumberFormat="1" applyFont="1" applyFill="1" applyBorder="1" applyAlignment="1">
      <alignment horizontal="center"/>
    </xf>
    <xf numFmtId="1" fontId="3" fillId="36" borderId="6" xfId="99" quotePrefix="1" applyNumberFormat="1" applyFont="1" applyFill="1" applyBorder="1" applyAlignment="1">
      <alignment horizontal="center" vertical="center" wrapText="1"/>
    </xf>
    <xf numFmtId="167" fontId="9" fillId="31" borderId="0" xfId="0" applyNumberFormat="1" applyFont="1" applyFill="1" applyAlignment="1">
      <alignment horizontal="left" vertical="center" wrapText="1"/>
    </xf>
    <xf numFmtId="164" fontId="1" fillId="13" borderId="6" xfId="59" applyNumberFormat="1" applyFont="1" applyFill="1" applyBorder="1" applyAlignment="1">
      <alignment horizontal="right"/>
    </xf>
    <xf numFmtId="49" fontId="3" fillId="39" borderId="6" xfId="99" applyNumberFormat="1" applyFont="1" applyFill="1" applyBorder="1" applyAlignment="1">
      <alignment horizontal="center"/>
    </xf>
    <xf numFmtId="1" fontId="84" fillId="0" borderId="0" xfId="0" applyFont="1" applyFill="1" applyBorder="1" applyAlignment="1"/>
    <xf numFmtId="1" fontId="84" fillId="0" borderId="0" xfId="0" applyFont="1" applyAlignment="1"/>
    <xf numFmtId="49" fontId="9" fillId="40" borderId="6" xfId="99" quotePrefix="1" applyNumberFormat="1" applyFont="1" applyFill="1" applyBorder="1" applyAlignment="1">
      <alignment horizontal="left" vertical="center" wrapText="1" indent="1"/>
    </xf>
    <xf numFmtId="167" fontId="86" fillId="31" borderId="0" xfId="0" applyNumberFormat="1" applyFont="1" applyFill="1" applyBorder="1" applyAlignment="1">
      <alignment horizontal="left" vertical="center" wrapText="1"/>
    </xf>
    <xf numFmtId="166" fontId="64" fillId="7" borderId="30" xfId="103" applyNumberFormat="1" applyFont="1" applyFill="1" applyBorder="1" applyAlignment="1">
      <alignment vertical="top"/>
    </xf>
    <xf numFmtId="14" fontId="37" fillId="0" borderId="35" xfId="93" applyNumberFormat="1" applyFont="1" applyBorder="1" applyAlignment="1">
      <alignment vertical="top"/>
    </xf>
    <xf numFmtId="1" fontId="3" fillId="5" borderId="8" xfId="0" applyFont="1" applyFill="1" applyBorder="1" applyAlignment="1">
      <alignment horizontal="left" vertical="center"/>
    </xf>
    <xf numFmtId="2" fontId="29" fillId="37" borderId="6" xfId="99" applyNumberFormat="1" applyFont="1" applyFill="1" applyBorder="1" applyAlignment="1">
      <alignment horizontal="center" vertical="center" wrapText="1"/>
    </xf>
    <xf numFmtId="1" fontId="64" fillId="7" borderId="15" xfId="99" applyNumberFormat="1" applyFont="1" applyFill="1" applyBorder="1" applyAlignment="1">
      <alignment horizontal="center"/>
    </xf>
    <xf numFmtId="175" fontId="1" fillId="36" borderId="6" xfId="129" applyNumberFormat="1" applyFont="1" applyFill="1" applyBorder="1"/>
    <xf numFmtId="172" fontId="72" fillId="7" borderId="6" xfId="101" applyNumberFormat="1" applyFont="1" applyFill="1" applyBorder="1" applyAlignment="1">
      <alignment horizontal="center"/>
    </xf>
    <xf numFmtId="168" fontId="72" fillId="7" borderId="6" xfId="101" applyNumberFormat="1" applyFont="1" applyFill="1" applyBorder="1" applyAlignment="1">
      <alignment horizontal="center"/>
    </xf>
    <xf numFmtId="3" fontId="72" fillId="7" borderId="6" xfId="101" applyNumberFormat="1" applyFont="1" applyFill="1" applyBorder="1" applyAlignment="1">
      <alignment horizontal="center"/>
    </xf>
    <xf numFmtId="175" fontId="1" fillId="7" borderId="6" xfId="129" applyNumberFormat="1" applyFont="1" applyFill="1" applyBorder="1"/>
    <xf numFmtId="0" fontId="64" fillId="7" borderId="6" xfId="135" applyNumberFormat="1" applyFont="1" applyFill="1" applyBorder="1" applyAlignment="1">
      <alignment horizontal="right" indent="1"/>
    </xf>
    <xf numFmtId="0" fontId="64" fillId="7" borderId="6" xfId="145" applyFont="1" applyFill="1" applyBorder="1" applyAlignment="1">
      <alignment horizontal="left" indent="1"/>
    </xf>
    <xf numFmtId="0" fontId="64" fillId="7" borderId="6" xfId="145" applyFont="1" applyFill="1" applyBorder="1" applyAlignment="1">
      <alignment horizontal="right" indent="1"/>
    </xf>
    <xf numFmtId="3" fontId="64" fillId="7" borderId="6" xfId="141" applyNumberFormat="1" applyFont="1" applyFill="1" applyBorder="1" applyAlignment="1">
      <alignment horizontal="right" indent="1"/>
    </xf>
    <xf numFmtId="43" fontId="64" fillId="7" borderId="6" xfId="135" applyFont="1" applyFill="1" applyBorder="1" applyAlignment="1">
      <alignment horizontal="right"/>
    </xf>
    <xf numFmtId="43" fontId="64" fillId="7" borderId="6" xfId="135" applyFont="1" applyFill="1" applyBorder="1" applyAlignment="1">
      <alignment horizontal="right" indent="1"/>
    </xf>
    <xf numFmtId="14" fontId="0" fillId="0" borderId="35" xfId="0" applyNumberFormat="1" applyFont="1" applyBorder="1" applyAlignment="1">
      <alignment vertical="top"/>
    </xf>
    <xf numFmtId="1" fontId="0" fillId="0" borderId="36" xfId="0" applyFont="1" applyBorder="1" applyAlignment="1">
      <alignment horizontal="center" vertical="top"/>
    </xf>
    <xf numFmtId="0" fontId="0" fillId="0" borderId="36" xfId="0" applyNumberFormat="1" applyFont="1" applyBorder="1" applyAlignment="1">
      <alignment vertical="top"/>
    </xf>
    <xf numFmtId="0" fontId="0" fillId="0" borderId="36" xfId="0" applyNumberFormat="1" applyFont="1" applyBorder="1" applyAlignment="1">
      <alignment horizontal="left" vertical="top"/>
    </xf>
    <xf numFmtId="0" fontId="37" fillId="0" borderId="36" xfId="0" applyNumberFormat="1" applyFont="1" applyBorder="1" applyAlignment="1">
      <alignment vertical="top"/>
    </xf>
    <xf numFmtId="1" fontId="37" fillId="0" borderId="36" xfId="93" applyNumberFormat="1" applyFont="1" applyBorder="1" applyAlignment="1">
      <alignment horizontal="center" vertical="top"/>
    </xf>
    <xf numFmtId="1" fontId="90" fillId="37" borderId="35" xfId="0" applyFont="1" applyFill="1" applyBorder="1" applyAlignment="1">
      <alignment horizontal="center" vertical="center"/>
    </xf>
    <xf numFmtId="1" fontId="90" fillId="37" borderId="36" xfId="0" applyFont="1" applyFill="1" applyBorder="1" applyAlignment="1">
      <alignment horizontal="center" vertical="center"/>
    </xf>
    <xf numFmtId="1" fontId="90" fillId="37" borderId="39" xfId="0" applyFont="1" applyFill="1" applyBorder="1" applyAlignment="1">
      <alignment horizontal="center" vertical="center"/>
    </xf>
    <xf numFmtId="0" fontId="0" fillId="0" borderId="39" xfId="0" applyNumberFormat="1" applyFont="1" applyBorder="1" applyAlignment="1">
      <alignment vertical="top"/>
    </xf>
    <xf numFmtId="0" fontId="37" fillId="0" borderId="39" xfId="0" applyNumberFormat="1" applyFont="1" applyBorder="1" applyAlignment="1">
      <alignment vertical="top"/>
    </xf>
    <xf numFmtId="0" fontId="64" fillId="7" borderId="25" xfId="101" applyFont="1" applyFill="1" applyBorder="1" applyAlignment="1">
      <alignment horizontal="right" indent="1"/>
    </xf>
    <xf numFmtId="0" fontId="64" fillId="7" borderId="27" xfId="101" applyFont="1" applyFill="1" applyBorder="1" applyAlignment="1">
      <alignment horizontal="right" indent="1"/>
    </xf>
    <xf numFmtId="166" fontId="64" fillId="7" borderId="27" xfId="103" applyNumberFormat="1" applyFont="1" applyFill="1" applyBorder="1" applyAlignment="1">
      <alignment horizontal="right" vertical="top"/>
    </xf>
    <xf numFmtId="166" fontId="64" fillId="7" borderId="26" xfId="103" applyNumberFormat="1" applyFont="1" applyFill="1" applyBorder="1" applyAlignment="1">
      <alignment horizontal="right" vertical="top"/>
    </xf>
    <xf numFmtId="14" fontId="36" fillId="33" borderId="0" xfId="98" applyNumberFormat="1" applyFont="1" applyFill="1"/>
    <xf numFmtId="0" fontId="1" fillId="9" borderId="40" xfId="98" applyBorder="1" applyAlignment="1">
      <alignment horizontal="center" vertical="center"/>
    </xf>
    <xf numFmtId="0" fontId="1" fillId="9" borderId="40" xfId="141" applyBorder="1" applyAlignment="1">
      <alignment horizontal="center" vertical="center"/>
    </xf>
    <xf numFmtId="3" fontId="64" fillId="7" borderId="15" xfId="59" applyNumberFormat="1" applyFont="1" applyFill="1" applyBorder="1" applyAlignment="1">
      <alignment horizontal="center"/>
    </xf>
    <xf numFmtId="1" fontId="3" fillId="5" borderId="8" xfId="0" applyFont="1" applyFill="1" applyBorder="1" applyAlignment="1">
      <alignment horizontal="left" vertical="center"/>
    </xf>
    <xf numFmtId="2" fontId="29" fillId="37" borderId="6" xfId="99" applyNumberFormat="1" applyFont="1" applyFill="1" applyBorder="1" applyAlignment="1">
      <alignment horizontal="center" vertical="center" wrapText="1"/>
    </xf>
    <xf numFmtId="2" fontId="76" fillId="39" borderId="8" xfId="61" applyNumberFormat="1" applyFont="1" applyFill="1" applyBorder="1" applyAlignment="1">
      <alignment horizontal="center"/>
    </xf>
    <xf numFmtId="164" fontId="76" fillId="39" borderId="8" xfId="61" applyNumberFormat="1" applyFont="1" applyFill="1" applyBorder="1" applyAlignment="1">
      <alignment horizontal="center"/>
    </xf>
    <xf numFmtId="2" fontId="3" fillId="37" borderId="6" xfId="99" applyNumberFormat="1" applyFont="1" applyFill="1" applyBorder="1" applyAlignment="1">
      <alignment horizontal="center" vertical="center" wrapText="1"/>
    </xf>
    <xf numFmtId="2" fontId="1" fillId="37" borderId="6" xfId="61" applyNumberFormat="1" applyFont="1" applyFill="1" applyBorder="1" applyAlignment="1">
      <alignment horizontal="center"/>
    </xf>
    <xf numFmtId="164" fontId="76" fillId="7" borderId="6" xfId="101" applyNumberFormat="1" applyFont="1" applyFill="1" applyBorder="1" applyAlignment="1"/>
    <xf numFmtId="10" fontId="76" fillId="7" borderId="6" xfId="101" applyNumberFormat="1" applyFont="1" applyFill="1" applyBorder="1" applyAlignment="1"/>
    <xf numFmtId="168" fontId="76" fillId="36" borderId="6" xfId="101" applyNumberFormat="1" applyFont="1" applyFill="1" applyBorder="1" applyAlignment="1"/>
    <xf numFmtId="164" fontId="76" fillId="13" borderId="6" xfId="61" applyNumberFormat="1" applyFont="1" applyFill="1" applyBorder="1" applyAlignment="1"/>
    <xf numFmtId="164" fontId="76" fillId="39" borderId="15" xfId="61" applyNumberFormat="1" applyFont="1" applyFill="1" applyBorder="1" applyAlignment="1">
      <alignment horizontal="center" vertical="center"/>
    </xf>
    <xf numFmtId="164" fontId="1" fillId="13" borderId="6" xfId="61" applyNumberFormat="1" applyFont="1" applyFill="1" applyBorder="1" applyAlignment="1"/>
    <xf numFmtId="164" fontId="3" fillId="13" borderId="6" xfId="61" applyNumberFormat="1" applyFont="1" applyFill="1" applyBorder="1" applyAlignment="1"/>
    <xf numFmtId="164" fontId="91" fillId="35" borderId="0" xfId="61" applyNumberFormat="1" applyFont="1" applyFill="1" applyBorder="1" applyAlignment="1" applyProtection="1">
      <alignment horizontal="right"/>
      <protection locked="0"/>
    </xf>
    <xf numFmtId="164" fontId="1" fillId="7" borderId="6" xfId="61" applyNumberFormat="1" applyFont="1" applyFill="1" applyBorder="1" applyAlignment="1">
      <alignment horizontal="right"/>
    </xf>
    <xf numFmtId="164" fontId="1" fillId="7" borderId="6" xfId="101" applyNumberFormat="1" applyFont="1" applyFill="1" applyBorder="1" applyAlignment="1"/>
    <xf numFmtId="10" fontId="1" fillId="7" borderId="6" xfId="101" applyNumberFormat="1" applyFont="1" applyFill="1" applyBorder="1" applyAlignment="1"/>
    <xf numFmtId="164" fontId="1" fillId="36" borderId="6" xfId="101" applyNumberFormat="1" applyFont="1" applyFill="1" applyBorder="1" applyAlignment="1"/>
    <xf numFmtId="164" fontId="1" fillId="13" borderId="6" xfId="61" applyNumberFormat="1" applyFont="1" applyFill="1" applyBorder="1" applyAlignment="1">
      <alignment horizontal="right"/>
    </xf>
    <xf numFmtId="164" fontId="1" fillId="7" borderId="6" xfId="61" applyNumberFormat="1" applyFont="1" applyFill="1" applyBorder="1" applyAlignment="1"/>
    <xf numFmtId="164" fontId="1" fillId="7" borderId="6" xfId="61" applyNumberFormat="1" applyFont="1" applyFill="1" applyBorder="1"/>
    <xf numFmtId="164" fontId="1" fillId="39" borderId="15" xfId="61" applyNumberFormat="1" applyFont="1" applyFill="1" applyBorder="1" applyAlignment="1">
      <alignment horizontal="center" vertical="center"/>
    </xf>
    <xf numFmtId="167" fontId="3" fillId="37" borderId="6" xfId="99" quotePrefix="1" applyNumberFormat="1" applyFont="1" applyFill="1" applyBorder="1" applyAlignment="1">
      <alignment horizontal="center" vertical="center" wrapText="1"/>
    </xf>
    <xf numFmtId="10" fontId="1" fillId="7" borderId="6" xfId="145" applyNumberFormat="1" applyFont="1" applyFill="1" applyBorder="1"/>
    <xf numFmtId="164" fontId="1" fillId="7" borderId="6" xfId="59" applyNumberFormat="1" applyFont="1" applyFill="1" applyBorder="1" applyAlignment="1">
      <alignment horizontal="right"/>
    </xf>
    <xf numFmtId="164" fontId="1" fillId="39" borderId="8" xfId="61" applyNumberFormat="1" applyFont="1" applyFill="1" applyBorder="1" applyAlignment="1">
      <alignment horizontal="center"/>
    </xf>
    <xf numFmtId="164" fontId="1" fillId="7" borderId="6" xfId="101" applyNumberFormat="1" applyFont="1" applyFill="1" applyBorder="1" applyAlignment="1">
      <alignment horizontal="right"/>
    </xf>
    <xf numFmtId="10" fontId="1" fillId="7" borderId="6" xfId="101" applyNumberFormat="1" applyFont="1" applyFill="1" applyBorder="1" applyAlignment="1">
      <alignment horizontal="right"/>
    </xf>
    <xf numFmtId="0" fontId="1" fillId="41" borderId="6" xfId="101" applyFont="1" applyFill="1" applyBorder="1" applyAlignment="1">
      <alignment horizontal="left" vertical="center" wrapText="1" indent="1"/>
    </xf>
    <xf numFmtId="174" fontId="31" fillId="13" borderId="6" xfId="61" applyNumberFormat="1" applyFont="1" applyFill="1" applyBorder="1" applyAlignment="1"/>
    <xf numFmtId="1" fontId="3" fillId="5" borderId="8" xfId="0" applyFont="1" applyFill="1" applyBorder="1" applyAlignment="1">
      <alignment horizontal="left" vertical="center"/>
    </xf>
    <xf numFmtId="2" fontId="29" fillId="37" borderId="6" xfId="99" applyNumberFormat="1" applyFont="1" applyFill="1" applyBorder="1" applyAlignment="1">
      <alignment horizontal="center" vertical="center" wrapText="1"/>
    </xf>
    <xf numFmtId="2" fontId="29" fillId="37" borderId="6" xfId="99" applyNumberFormat="1" applyFont="1" applyFill="1" applyBorder="1" applyAlignment="1">
      <alignment horizontal="center" vertical="center" wrapText="1"/>
    </xf>
    <xf numFmtId="3" fontId="1" fillId="9" borderId="0" xfId="59" applyNumberFormat="1" applyFill="1"/>
    <xf numFmtId="164" fontId="1" fillId="9" borderId="0" xfId="98" applyNumberFormat="1"/>
    <xf numFmtId="3" fontId="39" fillId="33" borderId="0" xfId="59" applyNumberFormat="1" applyFont="1" applyFill="1" applyBorder="1" applyAlignment="1" applyProtection="1">
      <alignment horizontal="right"/>
      <protection locked="0"/>
    </xf>
    <xf numFmtId="164" fontId="1" fillId="9" borderId="0" xfId="101" applyNumberFormat="1"/>
    <xf numFmtId="1" fontId="3" fillId="5" borderId="8" xfId="0" applyFont="1" applyFill="1" applyBorder="1" applyAlignment="1">
      <alignment horizontal="left" vertical="center"/>
    </xf>
    <xf numFmtId="2" fontId="29" fillId="37" borderId="6" xfId="99" applyNumberFormat="1" applyFont="1" applyFill="1" applyBorder="1" applyAlignment="1">
      <alignment horizontal="center" vertical="center" wrapText="1"/>
    </xf>
    <xf numFmtId="164" fontId="64" fillId="7" borderId="6" xfId="135" applyNumberFormat="1" applyFont="1" applyFill="1" applyBorder="1" applyAlignment="1">
      <alignment horizontal="right"/>
    </xf>
    <xf numFmtId="175" fontId="56" fillId="41" borderId="6" xfId="0" applyNumberFormat="1" applyFont="1" applyFill="1" applyBorder="1" applyProtection="1">
      <protection locked="0"/>
    </xf>
    <xf numFmtId="0" fontId="64" fillId="7" borderId="6" xfId="99" applyFont="1" applyFill="1" applyBorder="1" applyAlignment="1" applyProtection="1">
      <alignment horizontal="left"/>
      <protection locked="0"/>
    </xf>
    <xf numFmtId="0" fontId="9" fillId="37" borderId="0" xfId="99" applyFont="1" applyFill="1" applyBorder="1" applyAlignment="1">
      <alignment horizontal="right" indent="1"/>
    </xf>
    <xf numFmtId="0" fontId="9" fillId="37" borderId="28" xfId="99" applyFont="1" applyFill="1" applyBorder="1" applyAlignment="1">
      <alignment horizontal="right" indent="1"/>
    </xf>
    <xf numFmtId="0" fontId="4" fillId="9" borderId="16" xfId="96" applyFont="1" applyBorder="1" applyAlignment="1" applyProtection="1">
      <protection locked="0"/>
    </xf>
    <xf numFmtId="0" fontId="1" fillId="9" borderId="17" xfId="96" applyBorder="1" applyAlignment="1"/>
    <xf numFmtId="0" fontId="1" fillId="9" borderId="18" xfId="96" applyBorder="1" applyAlignment="1"/>
    <xf numFmtId="0" fontId="64" fillId="7" borderId="7" xfId="99" applyFont="1" applyFill="1" applyBorder="1" applyAlignment="1" applyProtection="1">
      <alignment horizontal="left"/>
      <protection locked="0"/>
    </xf>
    <xf numFmtId="0" fontId="64" fillId="7" borderId="8" xfId="99" applyFont="1" applyFill="1" applyBorder="1" applyAlignment="1" applyProtection="1">
      <alignment horizontal="left"/>
      <protection locked="0"/>
    </xf>
    <xf numFmtId="0" fontId="83" fillId="7" borderId="6" xfId="96" applyFont="1" applyFill="1" applyBorder="1" applyAlignment="1"/>
    <xf numFmtId="0" fontId="64" fillId="7" borderId="6" xfId="96" applyFont="1" applyFill="1" applyBorder="1" applyAlignment="1"/>
    <xf numFmtId="14" fontId="83" fillId="7" borderId="8" xfId="96" applyNumberFormat="1" applyFont="1" applyFill="1" applyBorder="1" applyAlignment="1"/>
    <xf numFmtId="14" fontId="64" fillId="7" borderId="8" xfId="95" applyNumberFormat="1" applyFont="1" applyFill="1" applyBorder="1" applyAlignment="1"/>
    <xf numFmtId="14" fontId="64" fillId="7" borderId="15" xfId="95" applyNumberFormat="1" applyFont="1" applyFill="1" applyBorder="1" applyAlignment="1"/>
    <xf numFmtId="14" fontId="83" fillId="7" borderId="7" xfId="96" applyNumberFormat="1" applyFont="1" applyFill="1" applyBorder="1" applyAlignment="1"/>
    <xf numFmtId="14" fontId="83" fillId="7" borderId="15" xfId="96" applyNumberFormat="1" applyFont="1" applyFill="1" applyBorder="1" applyAlignment="1"/>
    <xf numFmtId="0" fontId="83" fillId="7" borderId="8" xfId="96" applyFont="1" applyFill="1" applyBorder="1" applyAlignment="1">
      <alignment horizontal="right"/>
    </xf>
    <xf numFmtId="0" fontId="64" fillId="7" borderId="8" xfId="95" applyFont="1" applyFill="1" applyBorder="1" applyAlignment="1">
      <alignment horizontal="right"/>
    </xf>
    <xf numFmtId="0" fontId="64" fillId="7" borderId="15" xfId="95" applyFont="1" applyFill="1" applyBorder="1" applyAlignment="1">
      <alignment horizontal="right"/>
    </xf>
    <xf numFmtId="0" fontId="61" fillId="37" borderId="7" xfId="96" applyFont="1" applyFill="1" applyBorder="1" applyAlignment="1">
      <alignment horizontal="left" vertical="center" wrapText="1"/>
    </xf>
    <xf numFmtId="0" fontId="61" fillId="37" borderId="8" xfId="96" applyFont="1" applyFill="1" applyBorder="1" applyAlignment="1">
      <alignment horizontal="left" vertical="center" wrapText="1"/>
    </xf>
    <xf numFmtId="0" fontId="61" fillId="37" borderId="15" xfId="96" applyFont="1" applyFill="1" applyBorder="1" applyAlignment="1">
      <alignment horizontal="left" vertical="center" wrapText="1"/>
    </xf>
    <xf numFmtId="0" fontId="61" fillId="37" borderId="7" xfId="96" applyFont="1" applyFill="1" applyBorder="1" applyAlignment="1">
      <alignment horizontal="left" vertical="top" wrapText="1" indent="1"/>
    </xf>
    <xf numFmtId="0" fontId="61" fillId="37" borderId="15" xfId="96" applyFont="1" applyFill="1" applyBorder="1" applyAlignment="1">
      <alignment horizontal="left" vertical="top" wrapText="1" indent="1"/>
    </xf>
    <xf numFmtId="0" fontId="12" fillId="7" borderId="7" xfId="73" applyFill="1" applyBorder="1" applyAlignment="1" applyProtection="1">
      <alignment horizontal="left"/>
      <protection locked="0"/>
    </xf>
    <xf numFmtId="0" fontId="64" fillId="7" borderId="15" xfId="99" applyFont="1" applyFill="1" applyBorder="1" applyAlignment="1" applyProtection="1">
      <alignment horizontal="left"/>
      <protection locked="0"/>
    </xf>
    <xf numFmtId="0" fontId="64" fillId="9" borderId="8" xfId="99" applyFont="1" applyBorder="1" applyAlignment="1"/>
    <xf numFmtId="0" fontId="64" fillId="9" borderId="15" xfId="99" applyFont="1" applyBorder="1" applyAlignment="1"/>
    <xf numFmtId="0" fontId="64" fillId="7" borderId="7" xfId="99" quotePrefix="1" applyFont="1" applyFill="1" applyBorder="1" applyAlignment="1" applyProtection="1">
      <alignment horizontal="left"/>
      <protection locked="0"/>
    </xf>
    <xf numFmtId="0" fontId="5" fillId="0" borderId="0" xfId="96" applyFont="1" applyFill="1" applyBorder="1" applyAlignment="1" applyProtection="1"/>
    <xf numFmtId="0" fontId="1" fillId="9" borderId="0" xfId="96" applyBorder="1" applyAlignment="1"/>
    <xf numFmtId="0" fontId="8" fillId="0" borderId="0" xfId="96" applyFont="1" applyFill="1" applyAlignment="1"/>
    <xf numFmtId="0" fontId="1" fillId="0" borderId="0" xfId="95" applyFill="1" applyAlignment="1"/>
    <xf numFmtId="0" fontId="83" fillId="7" borderId="8" xfId="96" applyFont="1" applyFill="1" applyBorder="1" applyAlignment="1"/>
    <xf numFmtId="0" fontId="64" fillId="7" borderId="8" xfId="95" applyFont="1" applyFill="1" applyBorder="1" applyAlignment="1"/>
    <xf numFmtId="0" fontId="64" fillId="7" borderId="15" xfId="95" applyFont="1" applyFill="1" applyBorder="1" applyAlignment="1"/>
    <xf numFmtId="1" fontId="83" fillId="7" borderId="6" xfId="96" applyNumberFormat="1" applyFont="1" applyFill="1" applyBorder="1" applyAlignment="1"/>
    <xf numFmtId="0" fontId="14" fillId="38" borderId="0" xfId="94" applyFont="1" applyFill="1" applyBorder="1" applyAlignment="1">
      <alignment horizontal="left" vertical="center"/>
    </xf>
    <xf numFmtId="0" fontId="2" fillId="0" borderId="0" xfId="98" applyFont="1" applyFill="1" applyAlignment="1">
      <alignment horizontal="left"/>
    </xf>
    <xf numFmtId="1" fontId="3" fillId="5" borderId="8" xfId="0" applyFont="1" applyFill="1" applyBorder="1" applyAlignment="1">
      <alignment horizontal="left" vertical="center"/>
    </xf>
    <xf numFmtId="0" fontId="4" fillId="0" borderId="0" xfId="100" applyFont="1" applyFill="1" applyBorder="1" applyAlignment="1">
      <alignment horizontal="left" vertical="center"/>
    </xf>
    <xf numFmtId="2" fontId="29" fillId="37" borderId="7" xfId="99" applyNumberFormat="1" applyFont="1" applyFill="1" applyBorder="1" applyAlignment="1">
      <alignment horizontal="center" vertical="center" wrapText="1"/>
    </xf>
    <xf numFmtId="2" fontId="29" fillId="37" borderId="8" xfId="99" applyNumberFormat="1" applyFont="1" applyFill="1" applyBorder="1" applyAlignment="1">
      <alignment horizontal="center" vertical="center" wrapText="1"/>
    </xf>
    <xf numFmtId="2" fontId="29" fillId="37" borderId="15" xfId="99" applyNumberFormat="1" applyFont="1" applyFill="1" applyBorder="1" applyAlignment="1">
      <alignment horizontal="center" vertical="center" wrapText="1"/>
    </xf>
    <xf numFmtId="0" fontId="2" fillId="0" borderId="0" xfId="98" applyFont="1" applyFill="1" applyAlignment="1"/>
    <xf numFmtId="167" fontId="9" fillId="37" borderId="7" xfId="99" quotePrefix="1" applyNumberFormat="1" applyFont="1" applyFill="1" applyBorder="1" applyAlignment="1">
      <alignment horizontal="right" vertical="center" wrapText="1"/>
    </xf>
    <xf numFmtId="167" fontId="9" fillId="37" borderId="15" xfId="99" quotePrefix="1" applyNumberFormat="1" applyFont="1" applyFill="1" applyBorder="1" applyAlignment="1">
      <alignment horizontal="right" vertical="center" wrapText="1"/>
    </xf>
    <xf numFmtId="0" fontId="2" fillId="9" borderId="0" xfId="101" applyFont="1" applyAlignment="1"/>
    <xf numFmtId="1" fontId="4" fillId="36" borderId="0" xfId="0" applyFont="1" applyFill="1" applyAlignment="1">
      <alignment horizontal="left" vertical="top" wrapText="1"/>
    </xf>
    <xf numFmtId="0" fontId="2" fillId="9" borderId="0" xfId="98" applyFont="1" applyAlignment="1"/>
    <xf numFmtId="167" fontId="29" fillId="37" borderId="29" xfId="99" quotePrefix="1" applyNumberFormat="1" applyFont="1" applyFill="1" applyBorder="1" applyAlignment="1">
      <alignment horizontal="center" vertical="center" wrapText="1"/>
    </xf>
    <xf numFmtId="167" fontId="29" fillId="37" borderId="30" xfId="99" quotePrefix="1" applyNumberFormat="1" applyFont="1" applyFill="1" applyBorder="1" applyAlignment="1">
      <alignment horizontal="center" vertical="center" wrapText="1"/>
    </xf>
    <xf numFmtId="2" fontId="29" fillId="37" borderId="6" xfId="99" applyNumberFormat="1" applyFont="1" applyFill="1" applyBorder="1" applyAlignment="1">
      <alignment horizontal="center" vertical="center" wrapText="1"/>
    </xf>
    <xf numFmtId="0" fontId="29" fillId="31" borderId="7" xfId="101" applyFont="1" applyFill="1" applyBorder="1" applyAlignment="1">
      <alignment horizontal="right"/>
    </xf>
    <xf numFmtId="0" fontId="29" fillId="31" borderId="8" xfId="101" applyFont="1" applyFill="1" applyBorder="1" applyAlignment="1">
      <alignment horizontal="right"/>
    </xf>
    <xf numFmtId="0" fontId="29" fillId="31" borderId="15" xfId="101" applyFont="1" applyFill="1" applyBorder="1" applyAlignment="1">
      <alignment horizontal="right"/>
    </xf>
    <xf numFmtId="49" fontId="29" fillId="37" borderId="26" xfId="103" applyNumberFormat="1" applyFont="1" applyFill="1" applyBorder="1" applyAlignment="1">
      <alignment horizontal="center" vertical="center" wrapText="1"/>
    </xf>
    <xf numFmtId="49" fontId="29" fillId="37" borderId="0" xfId="103" applyNumberFormat="1" applyFont="1" applyFill="1" applyBorder="1" applyAlignment="1">
      <alignment horizontal="center" vertical="center" wrapText="1"/>
    </xf>
    <xf numFmtId="49" fontId="77" fillId="44" borderId="7" xfId="101" applyNumberFormat="1" applyFont="1" applyFill="1" applyBorder="1" applyAlignment="1">
      <alignment horizontal="center" vertical="center" wrapText="1"/>
    </xf>
    <xf numFmtId="49" fontId="77" fillId="44" borderId="8" xfId="101" applyNumberFormat="1" applyFont="1" applyFill="1" applyBorder="1" applyAlignment="1">
      <alignment horizontal="center" vertical="center" wrapText="1"/>
    </xf>
    <xf numFmtId="49" fontId="77" fillId="44" borderId="15" xfId="101" applyNumberFormat="1" applyFont="1" applyFill="1" applyBorder="1" applyAlignment="1">
      <alignment horizontal="center" vertical="center" wrapText="1"/>
    </xf>
    <xf numFmtId="49" fontId="77" fillId="44" borderId="30" xfId="101" applyNumberFormat="1" applyFont="1" applyFill="1" applyBorder="1" applyAlignment="1">
      <alignment horizontal="center" vertical="center" wrapText="1"/>
    </xf>
    <xf numFmtId="49" fontId="77" fillId="44" borderId="31" xfId="101" applyNumberFormat="1" applyFont="1" applyFill="1" applyBorder="1" applyAlignment="1">
      <alignment horizontal="center" vertical="center" wrapText="1"/>
    </xf>
    <xf numFmtId="49" fontId="77" fillId="44" borderId="32" xfId="101" applyNumberFormat="1" applyFont="1" applyFill="1" applyBorder="1" applyAlignment="1">
      <alignment horizontal="center" vertical="center" wrapText="1"/>
    </xf>
    <xf numFmtId="0" fontId="41" fillId="48" borderId="6" xfId="0" applyNumberFormat="1" applyFont="1" applyFill="1" applyBorder="1" applyAlignment="1" applyProtection="1">
      <alignment horizontal="center"/>
      <protection locked="0"/>
    </xf>
    <xf numFmtId="0" fontId="41" fillId="47" borderId="6" xfId="0" applyNumberFormat="1" applyFont="1" applyFill="1" applyBorder="1" applyAlignment="1" applyProtection="1">
      <alignment horizontal="center"/>
      <protection locked="0"/>
    </xf>
    <xf numFmtId="49" fontId="60" fillId="45" borderId="7" xfId="101" applyNumberFormat="1" applyFont="1" applyFill="1" applyBorder="1" applyAlignment="1">
      <alignment horizontal="center" vertical="center" wrapText="1"/>
    </xf>
    <xf numFmtId="49" fontId="60" fillId="45" borderId="8" xfId="101" applyNumberFormat="1" applyFont="1" applyFill="1" applyBorder="1" applyAlignment="1">
      <alignment horizontal="center" vertical="center" wrapText="1"/>
    </xf>
    <xf numFmtId="49" fontId="60" fillId="45" borderId="15" xfId="101" applyNumberFormat="1" applyFont="1" applyFill="1" applyBorder="1" applyAlignment="1">
      <alignment horizontal="center" vertical="center" wrapText="1"/>
    </xf>
    <xf numFmtId="0" fontId="1" fillId="9" borderId="0" xfId="98" applyAlignment="1"/>
    <xf numFmtId="49" fontId="77" fillId="42" borderId="7" xfId="101" applyNumberFormat="1" applyFont="1" applyFill="1" applyBorder="1" applyAlignment="1">
      <alignment horizontal="center" vertical="center" wrapText="1"/>
    </xf>
    <xf numFmtId="49" fontId="77" fillId="42" borderId="8" xfId="101" applyNumberFormat="1" applyFont="1" applyFill="1" applyBorder="1" applyAlignment="1">
      <alignment horizontal="center" vertical="center" wrapText="1"/>
    </xf>
    <xf numFmtId="49" fontId="77" fillId="42" borderId="15" xfId="101" applyNumberFormat="1" applyFont="1" applyFill="1" applyBorder="1" applyAlignment="1">
      <alignment horizontal="center" vertical="center" wrapText="1"/>
    </xf>
    <xf numFmtId="49" fontId="60" fillId="43" borderId="25" xfId="101" applyNumberFormat="1" applyFont="1" applyFill="1" applyBorder="1" applyAlignment="1">
      <alignment horizontal="center" vertical="center" wrapText="1"/>
    </xf>
    <xf numFmtId="49" fontId="60" fillId="43" borderId="27" xfId="101" applyNumberFormat="1" applyFont="1" applyFill="1" applyBorder="1" applyAlignment="1">
      <alignment horizontal="center" vertical="center" wrapText="1"/>
    </xf>
    <xf numFmtId="49" fontId="60" fillId="43" borderId="19" xfId="101" applyNumberFormat="1" applyFont="1" applyFill="1" applyBorder="1" applyAlignment="1">
      <alignment horizontal="center" vertical="center" wrapText="1"/>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center" wrapText="1"/>
    </xf>
    <xf numFmtId="49" fontId="77" fillId="42" borderId="30" xfId="101" applyNumberFormat="1" applyFont="1" applyFill="1" applyBorder="1" applyAlignment="1">
      <alignment horizontal="center" vertical="center" wrapText="1"/>
    </xf>
    <xf numFmtId="49" fontId="77" fillId="42" borderId="31" xfId="101" applyNumberFormat="1" applyFont="1" applyFill="1" applyBorder="1" applyAlignment="1">
      <alignment horizontal="center" vertical="center" wrapText="1"/>
    </xf>
    <xf numFmtId="49" fontId="77" fillId="42" borderId="32" xfId="101" applyNumberFormat="1" applyFont="1" applyFill="1" applyBorder="1" applyAlignment="1">
      <alignment horizontal="center" vertical="center" wrapText="1"/>
    </xf>
    <xf numFmtId="49" fontId="77" fillId="49" borderId="29" xfId="101" applyNumberFormat="1" applyFont="1" applyFill="1" applyBorder="1" applyAlignment="1">
      <alignment horizontal="center" vertical="center" wrapText="1"/>
    </xf>
    <xf numFmtId="49" fontId="77" fillId="49" borderId="9" xfId="101" applyNumberFormat="1" applyFont="1" applyFill="1" applyBorder="1" applyAlignment="1">
      <alignment horizontal="center" vertical="center" wrapText="1"/>
    </xf>
    <xf numFmtId="49" fontId="77" fillId="49" borderId="33" xfId="101" applyNumberFormat="1" applyFont="1" applyFill="1" applyBorder="1" applyAlignment="1">
      <alignment horizontal="center" vertical="center" wrapText="1"/>
    </xf>
    <xf numFmtId="49" fontId="77" fillId="49" borderId="30" xfId="101" applyNumberFormat="1" applyFont="1" applyFill="1" applyBorder="1" applyAlignment="1">
      <alignment horizontal="center" vertical="center" wrapText="1"/>
    </xf>
    <xf numFmtId="49" fontId="77" fillId="49" borderId="31" xfId="101" applyNumberFormat="1" applyFont="1" applyFill="1" applyBorder="1" applyAlignment="1">
      <alignment horizontal="center" vertical="center" wrapText="1"/>
    </xf>
    <xf numFmtId="49" fontId="77" fillId="49" borderId="32" xfId="101" applyNumberFormat="1" applyFont="1" applyFill="1" applyBorder="1" applyAlignment="1">
      <alignment horizontal="center" vertical="center" wrapText="1"/>
    </xf>
    <xf numFmtId="49" fontId="77" fillId="50" borderId="29" xfId="101" applyNumberFormat="1" applyFont="1" applyFill="1" applyBorder="1" applyAlignment="1">
      <alignment horizontal="center" vertical="center" wrapText="1"/>
    </xf>
    <xf numFmtId="49" fontId="77" fillId="50" borderId="9" xfId="101" applyNumberFormat="1" applyFont="1" applyFill="1" applyBorder="1" applyAlignment="1">
      <alignment horizontal="center" vertical="center" wrapText="1"/>
    </xf>
    <xf numFmtId="49" fontId="77" fillId="50" borderId="33" xfId="101" applyNumberFormat="1" applyFont="1" applyFill="1" applyBorder="1" applyAlignment="1">
      <alignment horizontal="center" vertical="center" wrapText="1"/>
    </xf>
    <xf numFmtId="49" fontId="77" fillId="50" borderId="30" xfId="101" applyNumberFormat="1" applyFont="1" applyFill="1" applyBorder="1" applyAlignment="1">
      <alignment horizontal="center" vertical="center" wrapText="1"/>
    </xf>
    <xf numFmtId="49" fontId="77" fillId="50" borderId="31" xfId="101" applyNumberFormat="1" applyFont="1" applyFill="1" applyBorder="1" applyAlignment="1">
      <alignment horizontal="center" vertical="center" wrapText="1"/>
    </xf>
    <xf numFmtId="166" fontId="64" fillId="7" borderId="6" xfId="98" applyNumberFormat="1" applyFont="1" applyFill="1" applyBorder="1" applyAlignment="1">
      <alignment horizontal="left"/>
    </xf>
    <xf numFmtId="167" fontId="29" fillId="37" borderId="7" xfId="98" quotePrefix="1" applyNumberFormat="1" applyFont="1" applyFill="1" applyBorder="1" applyAlignment="1">
      <alignment horizontal="left" vertical="center" wrapText="1"/>
    </xf>
    <xf numFmtId="167" fontId="29" fillId="37" borderId="8" xfId="98" quotePrefix="1" applyNumberFormat="1" applyFont="1" applyFill="1" applyBorder="1" applyAlignment="1">
      <alignment horizontal="left" vertical="center" wrapText="1"/>
    </xf>
    <xf numFmtId="167" fontId="29" fillId="37" borderId="15" xfId="98" quotePrefix="1" applyNumberFormat="1" applyFont="1" applyFill="1" applyBorder="1" applyAlignment="1">
      <alignment horizontal="left" vertical="center" wrapText="1"/>
    </xf>
    <xf numFmtId="0" fontId="1" fillId="9" borderId="37" xfId="98" applyBorder="1" applyAlignment="1">
      <alignment horizontal="left" vertical="center" wrapText="1"/>
    </xf>
    <xf numFmtId="0" fontId="1" fillId="9" borderId="38" xfId="98" applyBorder="1" applyAlignment="1">
      <alignment horizontal="left" vertical="center" wrapText="1"/>
    </xf>
    <xf numFmtId="0" fontId="1" fillId="9" borderId="37" xfId="141" applyBorder="1" applyAlignment="1">
      <alignment horizontal="left" vertical="center" wrapText="1"/>
    </xf>
    <xf numFmtId="0" fontId="1" fillId="9" borderId="38" xfId="141" applyBorder="1" applyAlignment="1">
      <alignment horizontal="left" vertical="center" wrapText="1"/>
    </xf>
    <xf numFmtId="0" fontId="1" fillId="9" borderId="41" xfId="141" applyBorder="1" applyAlignment="1">
      <alignment horizontal="center" vertical="center" wrapText="1"/>
    </xf>
    <xf numFmtId="0" fontId="1" fillId="9" borderId="44" xfId="141" applyBorder="1" applyAlignment="1">
      <alignment horizontal="center" vertical="center" wrapText="1"/>
    </xf>
    <xf numFmtId="0" fontId="1" fillId="9" borderId="47" xfId="141" applyBorder="1" applyAlignment="1">
      <alignment horizontal="center" vertical="center" wrapText="1"/>
    </xf>
    <xf numFmtId="0" fontId="1" fillId="0" borderId="42" xfId="141" applyFill="1" applyBorder="1" applyAlignment="1">
      <alignment horizontal="left" vertical="center" wrapText="1"/>
    </xf>
    <xf numFmtId="0" fontId="1" fillId="0" borderId="43" xfId="141" applyFill="1" applyBorder="1" applyAlignment="1">
      <alignment horizontal="left" vertical="center" wrapText="1"/>
    </xf>
    <xf numFmtId="0" fontId="1" fillId="0" borderId="45" xfId="141" applyFill="1" applyBorder="1" applyAlignment="1">
      <alignment horizontal="left" vertical="center" wrapText="1"/>
    </xf>
    <xf numFmtId="0" fontId="1" fillId="0" borderId="46" xfId="141" applyFill="1" applyBorder="1" applyAlignment="1">
      <alignment horizontal="left" vertical="center" wrapText="1"/>
    </xf>
    <xf numFmtId="0" fontId="1" fillId="0" borderId="12" xfId="141" applyFill="1" applyBorder="1" applyAlignment="1">
      <alignment horizontal="left" vertical="center" wrapText="1"/>
    </xf>
    <xf numFmtId="0" fontId="1" fillId="0" borderId="14" xfId="141" applyFill="1" applyBorder="1" applyAlignment="1">
      <alignment horizontal="left" vertical="center" wrapText="1"/>
    </xf>
  </cellXfs>
  <cellStyles count="158">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ustomBuiltin="1"/>
    <cellStyle name="Comma [0]" xfId="60" builtinId="6" customBuiltin="1"/>
    <cellStyle name="Comma 2" xfId="61"/>
    <cellStyle name="Comma 2 2" xfId="62"/>
    <cellStyle name="Comma 2 2 2 2" xfId="135"/>
    <cellStyle name="Comma 2 3" xfId="123"/>
    <cellStyle name="Comma 3" xfId="63"/>
    <cellStyle name="Comma 3 2 2 3" xfId="136"/>
    <cellStyle name="Comma 4" xfId="126"/>
    <cellStyle name="Comma 4 2" xfId="131"/>
    <cellStyle name="Comma 4 3 2" xfId="132"/>
    <cellStyle name="Comma 5" xfId="148"/>
    <cellStyle name="Comma 5 2" xfId="125"/>
    <cellStyle name="Comma 6" xfId="143"/>
    <cellStyle name="Comma 6 2" xfId="140"/>
    <cellStyle name="Comma 8" xfId="127"/>
    <cellStyle name="Currency" xfId="64" builtinId="4" customBuiltin="1"/>
    <cellStyle name="Currency [0]" xfId="65" builtinId="7" customBuiltin="1"/>
    <cellStyle name="Currency 2" xfId="137"/>
    <cellStyle name="Explanatory Text" xfId="66" builtinId="53" customBuiltin="1"/>
    <cellStyle name="Good" xfId="67" builtinId="26" customBuiltin="1"/>
    <cellStyle name="Good 2" xfId="68"/>
    <cellStyle name="Heading 1" xfId="69" builtinId="16" customBuiltin="1"/>
    <cellStyle name="Heading 2" xfId="70" builtinId="17" customBuiltin="1"/>
    <cellStyle name="Heading 3" xfId="71" builtinId="18" customBuiltin="1"/>
    <cellStyle name="Heading 4" xfId="72" builtinId="19" customBuiltin="1"/>
    <cellStyle name="Hyperlink" xfId="73" builtinId="8"/>
    <cellStyle name="Hyperlink 2" xfId="150"/>
    <cellStyle name="Hyperlink 2 2" xfId="152"/>
    <cellStyle name="Input" xfId="74" builtinId="20" customBuiltin="1"/>
    <cellStyle name="Input 2" xfId="75"/>
    <cellStyle name="Input1" xfId="76"/>
    <cellStyle name="Input1 2" xfId="77"/>
    <cellStyle name="Input1 2 2" xfId="78"/>
    <cellStyle name="Input1 3" xfId="79"/>
    <cellStyle name="Input2" xfId="80"/>
    <cellStyle name="Input2 2" xfId="81"/>
    <cellStyle name="Input3" xfId="82"/>
    <cellStyle name="Input3 2" xfId="83"/>
    <cellStyle name="Input3 2 2" xfId="84"/>
    <cellStyle name="Input3 3" xfId="85"/>
    <cellStyle name="Linked Cell" xfId="86" builtinId="24" customBuiltin="1"/>
    <cellStyle name="Neutral" xfId="87" builtinId="28" customBuiltin="1"/>
    <cellStyle name="Neutral 2" xfId="88"/>
    <cellStyle name="Normal" xfId="0" builtinId="0" customBuiltin="1"/>
    <cellStyle name="Normal - Style1 2" xfId="133"/>
    <cellStyle name="Normal 10" xfId="128"/>
    <cellStyle name="Normal 107" xfId="147"/>
    <cellStyle name="Normal 11 2 3" xfId="142"/>
    <cellStyle name="Normal 2" xfId="89"/>
    <cellStyle name="Normal 2 13" xfId="154"/>
    <cellStyle name="Normal 2 2" xfId="90"/>
    <cellStyle name="Normal 2 3" xfId="156"/>
    <cellStyle name="Normal 3" xfId="91"/>
    <cellStyle name="Normal 3 2" xfId="92"/>
    <cellStyle name="Normal 3 2 3" xfId="134"/>
    <cellStyle name="Normal 3 3" xfId="124"/>
    <cellStyle name="Normal 4" xfId="93"/>
    <cellStyle name="Normal 4 2" xfId="130"/>
    <cellStyle name="Normal 42" xfId="146"/>
    <cellStyle name="Normal 42 4" xfId="153"/>
    <cellStyle name="Normal 5" xfId="122"/>
    <cellStyle name="Normal 6" xfId="139"/>
    <cellStyle name="Normal 7" xfId="155"/>
    <cellStyle name="Normal 9" xfId="157"/>
    <cellStyle name="Normal_2010 06 02 - Urgent RIN for Vic DNSPs revised proposals" xfId="94"/>
    <cellStyle name="Normal_2010 06 22 - AA - Scheme Templates for data collection" xfId="95"/>
    <cellStyle name="Normal_2010 06 22 - IE - Scheme Template for data collection" xfId="96"/>
    <cellStyle name="Normal_Book1" xfId="97"/>
    <cellStyle name="Normal_D11 2371025  Financial information - 2012 Draft RIN - Ausgrid" xfId="98"/>
    <cellStyle name="Normal_D11 2371025  Financial information - 2012 Draft RIN - Ausgrid 2" xfId="99"/>
    <cellStyle name="Normal_D11 2371025  Financial information - 2012 Draft RIN - Ausgrid 2 2" xfId="141"/>
    <cellStyle name="Normal_D12 1569  Opex, DMIS, EBSS - 2012 draft RIN - Ausgrid" xfId="100"/>
    <cellStyle name="Normal_D12 16703  Overheads, Avoided Cost, ACS, Demand and Revenue - 2012 draft RIN - Ausgrid" xfId="101"/>
    <cellStyle name="Normal_D12 16703  Overheads, Avoided Cost, ACS, Demand and Revenue - 2012 draft RIN - Ausgrid 2" xfId="102"/>
    <cellStyle name="Normal_D12 16703  Overheads, Avoided Cost, ACS, Demand and Revenue - 2012 draft RIN - Ausgrid 3" xfId="145"/>
    <cellStyle name="Normal_Sheet1" xfId="103"/>
    <cellStyle name="Note" xfId="104" builtinId="10" customBuiltin="1"/>
    <cellStyle name="Note 2" xfId="105"/>
    <cellStyle name="Output" xfId="106" builtinId="21" customBuiltin="1"/>
    <cellStyle name="Output 2" xfId="107"/>
    <cellStyle name="Percent" xfId="108" builtinId="5"/>
    <cellStyle name="Percent 10" xfId="151"/>
    <cellStyle name="Percent 2" xfId="109"/>
    <cellStyle name="Percent 2 2" xfId="144"/>
    <cellStyle name="Percent 3" xfId="129"/>
    <cellStyle name="Percent 3 2" xfId="138"/>
    <cellStyle name="Percent 4" xfId="149"/>
    <cellStyle name="Style 1" xfId="110"/>
    <cellStyle name="Style 1 2" xfId="111"/>
    <cellStyle name="Style 1 2 2" xfId="112"/>
    <cellStyle name="Style 1 3" xfId="113"/>
    <cellStyle name="Subtitle" xfId="114"/>
    <cellStyle name="Table Heading" xfId="115"/>
    <cellStyle name="Table Text" xfId="116"/>
    <cellStyle name="Table Text With Lines" xfId="117"/>
    <cellStyle name="Table Total Row" xfId="118"/>
    <cellStyle name="Title" xfId="119" builtinId="15" customBuiltin="1"/>
    <cellStyle name="Total" xfId="120" builtinId="25" customBuiltin="1"/>
    <cellStyle name="Warning Text" xfId="121" builtinId="11" customBuiltin="1"/>
  </cellStyles>
  <dxfs count="11">
    <dxf>
      <font>
        <outline val="0"/>
        <shadow val="0"/>
        <u val="none"/>
        <vertAlign val="baseline"/>
        <sz val="11"/>
        <name val="Arial"/>
        <scheme val="none"/>
      </font>
      <numFmt numFmtId="0" formatCode="General"/>
      <alignment horizontal="general" vertical="top" textRotation="0" wrapText="1"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numFmt numFmtId="0" formatCode="General"/>
      <alignment horizontal="left" vertical="top" textRotation="0" wrapText="0"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alignment horizontal="center" vertical="top" textRotation="0" wrapText="0" indent="0" justifyLastLine="0" shrinkToFit="0" readingOrder="0"/>
    </dxf>
    <dxf>
      <font>
        <outline val="0"/>
        <shadow val="0"/>
        <u val="none"/>
        <vertAlign val="baseline"/>
        <sz val="11"/>
        <name val="Arial"/>
        <scheme val="none"/>
      </font>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1" indent="0" justifyLastLine="0" shrinkToFit="0" readingOrder="0"/>
    </dxf>
    <dxf>
      <font>
        <b/>
        <i val="0"/>
        <color rgb="FFFFFFFF"/>
      </font>
      <fill>
        <patternFill>
          <bgColor theme="3"/>
        </patternFill>
      </fill>
      <border>
        <left/>
        <right/>
        <top style="thin">
          <color theme="4"/>
        </top>
        <bottom style="thin">
          <color theme="4"/>
        </bottom>
        <vertical style="thin">
          <color rgb="FFFFFFFF"/>
        </vertical>
        <horizontal style="thin">
          <color rgb="FFFFFFFF"/>
        </horizontal>
      </border>
    </dxf>
    <dxf>
      <font>
        <b val="0"/>
        <i val="0"/>
        <color theme="1"/>
        <name val="Arial"/>
        <scheme val="minor"/>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ERA Table Grid" pivot="0" count="2">
      <tableStyleElement type="wholeTable" dxfId="10"/>
      <tableStyleElement type="headerRow" dxfId="9"/>
    </tableStyle>
  </tableStyles>
  <colors>
    <mruColors>
      <color rgb="FF0000FF"/>
      <color rgb="FFCC99FF"/>
      <color rgb="FFFFCCFF"/>
      <color rgb="FFF1E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4. Recovered capital'!Print_Area"/><Relationship Id="rId18" Type="http://schemas.openxmlformats.org/officeDocument/2006/relationships/image" Target="../media/image1.png"/><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Amendment record'!A1"/><Relationship Id="rId2" Type="http://schemas.openxmlformats.org/officeDocument/2006/relationships/hyperlink" Target="#'1. Pipeline information'!A1"/><Relationship Id="rId16" Type="http://schemas.openxmlformats.org/officeDocument/2006/relationships/hyperlink" Target="#'4.1 Pipelines capex'!Print_Area"/><Relationship Id="rId1" Type="http://schemas.openxmlformats.org/officeDocument/2006/relationships/hyperlink" Target="#Cover!A1"/><Relationship Id="rId6" Type="http://schemas.openxmlformats.org/officeDocument/2006/relationships/hyperlink" Target="#'1.1 Financial summary'!A1"/><Relationship Id="rId11" Type="http://schemas.openxmlformats.org/officeDocument/2006/relationships/hyperlink" Target="#'3.1 Asset useful life'!Print_Area"/><Relationship Id="rId5" Type="http://schemas.openxmlformats.org/officeDocument/2006/relationships/hyperlink" Target="#'2.2 Revenue contributions '!Print_Area"/><Relationship Id="rId15" Type="http://schemas.openxmlformats.org/officeDocument/2006/relationships/hyperlink" Target="#'3.2 Shared supporting assets'!Print_Area"/><Relationship Id="rId10" Type="http://schemas.openxmlformats.org/officeDocument/2006/relationships/hyperlink" Target="#'6. Notes'!Print_Area"/><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5.1 Exempt WAP services'!Print_Area"/></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g"/><Relationship Id="rId1" Type="http://schemas.openxmlformats.org/officeDocument/2006/relationships/image" Target="../media/image3.jpg"/></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g"/></Relationships>
</file>

<file path=xl/drawings/_rels/drawing2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30480</xdr:colOff>
      <xdr:row>0</xdr:row>
      <xdr:rowOff>30480</xdr:rowOff>
    </xdr:from>
    <xdr:to>
      <xdr:col>4</xdr:col>
      <xdr:colOff>1562100</xdr:colOff>
      <xdr:row>2</xdr:row>
      <xdr:rowOff>53340</xdr:rowOff>
    </xdr:to>
    <xdr:pic>
      <xdr:nvPicPr>
        <xdr:cNvPr id="10650" name="Picture 1">
          <a:extLst>
            <a:ext uri="{FF2B5EF4-FFF2-40B4-BE49-F238E27FC236}">
              <a16:creationId xmlns:a16="http://schemas.microsoft.com/office/drawing/2014/main" id="{00000000-0008-0000-0100-00009A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30480"/>
          <a:ext cx="151638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xdr:row>
      <xdr:rowOff>16193</xdr:rowOff>
    </xdr:from>
    <xdr:to>
      <xdr:col>4</xdr:col>
      <xdr:colOff>128662</xdr:colOff>
      <xdr:row>8</xdr:row>
      <xdr:rowOff>16193</xdr:rowOff>
    </xdr:to>
    <xdr:sp macro="" textlink="">
      <xdr:nvSpPr>
        <xdr:cNvPr id="3073" name="AutoShape 15">
          <a:hlinkClick xmlns:r="http://schemas.openxmlformats.org/officeDocument/2006/relationships" r:id="rId1"/>
          <a:extLst>
            <a:ext uri="{FF2B5EF4-FFF2-40B4-BE49-F238E27FC236}">
              <a16:creationId xmlns:a16="http://schemas.microsoft.com/office/drawing/2014/main" id="{00000000-0008-0000-0200-0000010C0000}"/>
            </a:ext>
          </a:extLst>
        </xdr:cNvPr>
        <xdr:cNvSpPr>
          <a:spLocks noChangeArrowheads="1"/>
        </xdr:cNvSpPr>
      </xdr:nvSpPr>
      <xdr:spPr bwMode="auto">
        <a:xfrm>
          <a:off x="876300" y="1143001"/>
          <a:ext cx="2743200" cy="571500"/>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algn="l" rtl="0">
            <a:defRPr sz="1000"/>
          </a:pPr>
          <a:r>
            <a:rPr lang="en-AU" sz="1000" b="1" i="0" u="none" strike="noStrike" baseline="0">
              <a:solidFill>
                <a:schemeClr val="bg1"/>
              </a:solidFill>
              <a:latin typeface="Arial"/>
              <a:cs typeface="Arial"/>
            </a:rPr>
            <a:t>Cover sheet</a:t>
          </a:r>
        </a:p>
      </xdr:txBody>
    </xdr:sp>
    <xdr:clientData/>
  </xdr:twoCellAnchor>
  <xdr:twoCellAnchor>
    <xdr:from>
      <xdr:col>2</xdr:col>
      <xdr:colOff>0</xdr:colOff>
      <xdr:row>9</xdr:row>
      <xdr:rowOff>6666</xdr:rowOff>
    </xdr:from>
    <xdr:to>
      <xdr:col>4</xdr:col>
      <xdr:colOff>124929</xdr:colOff>
      <xdr:row>12</xdr:row>
      <xdr:rowOff>16226</xdr:rowOff>
    </xdr:to>
    <xdr:sp macro="" textlink="">
      <xdr:nvSpPr>
        <xdr:cNvPr id="3075" name="AutoShape 2">
          <a:hlinkClick xmlns:r="http://schemas.openxmlformats.org/officeDocument/2006/relationships" r:id="rId2"/>
          <a:extLst>
            <a:ext uri="{FF2B5EF4-FFF2-40B4-BE49-F238E27FC236}">
              <a16:creationId xmlns:a16="http://schemas.microsoft.com/office/drawing/2014/main" id="{00000000-0008-0000-0200-0000030C0000}"/>
            </a:ext>
          </a:extLst>
        </xdr:cNvPr>
        <xdr:cNvSpPr>
          <a:spLocks noChangeArrowheads="1"/>
        </xdr:cNvSpPr>
      </xdr:nvSpPr>
      <xdr:spPr bwMode="auto">
        <a:xfrm>
          <a:off x="885825" y="1903094"/>
          <a:ext cx="2724150" cy="573406"/>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marL="0" indent="0" algn="l" rtl="0">
            <a:defRPr sz="1000"/>
          </a:pPr>
          <a:r>
            <a:rPr lang="en-AU" sz="1000" b="1" i="0" u="none" strike="noStrike" baseline="0">
              <a:solidFill>
                <a:schemeClr val="bg1"/>
              </a:solidFill>
              <a:latin typeface="Arial"/>
              <a:ea typeface="+mn-ea"/>
              <a:cs typeface="Arial"/>
            </a:rPr>
            <a:t>1. Pipeline information</a:t>
          </a:r>
        </a:p>
      </xdr:txBody>
    </xdr:sp>
    <xdr:clientData/>
  </xdr:twoCellAnchor>
  <xdr:twoCellAnchor>
    <xdr:from>
      <xdr:col>2</xdr:col>
      <xdr:colOff>20226</xdr:colOff>
      <xdr:row>16</xdr:row>
      <xdr:rowOff>69250</xdr:rowOff>
    </xdr:from>
    <xdr:to>
      <xdr:col>4</xdr:col>
      <xdr:colOff>132268</xdr:colOff>
      <xdr:row>19</xdr:row>
      <xdr:rowOff>69532</xdr:rowOff>
    </xdr:to>
    <xdr:sp macro="" textlink="">
      <xdr:nvSpPr>
        <xdr:cNvPr id="3076" name="AutoShape 2">
          <a:hlinkClick xmlns:r="http://schemas.openxmlformats.org/officeDocument/2006/relationships" r:id="rId3"/>
          <a:extLst>
            <a:ext uri="{FF2B5EF4-FFF2-40B4-BE49-F238E27FC236}">
              <a16:creationId xmlns:a16="http://schemas.microsoft.com/office/drawing/2014/main" id="{00000000-0008-0000-0200-0000040C0000}"/>
            </a:ext>
          </a:extLst>
        </xdr:cNvPr>
        <xdr:cNvSpPr>
          <a:spLocks noChangeArrowheads="1"/>
        </xdr:cNvSpPr>
      </xdr:nvSpPr>
      <xdr:spPr bwMode="auto">
        <a:xfrm>
          <a:off x="922244" y="3322038"/>
          <a:ext cx="2706781" cy="571782"/>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2. Revenues and expenses</a:t>
          </a:r>
        </a:p>
      </xdr:txBody>
    </xdr:sp>
    <xdr:clientData/>
  </xdr:twoCellAnchor>
  <xdr:twoCellAnchor>
    <xdr:from>
      <xdr:col>2</xdr:col>
      <xdr:colOff>162653</xdr:colOff>
      <xdr:row>27</xdr:row>
      <xdr:rowOff>100236</xdr:rowOff>
    </xdr:from>
    <xdr:to>
      <xdr:col>4</xdr:col>
      <xdr:colOff>244931</xdr:colOff>
      <xdr:row>30</xdr:row>
      <xdr:rowOff>107951</xdr:rowOff>
    </xdr:to>
    <xdr:sp macro="" textlink="">
      <xdr:nvSpPr>
        <xdr:cNvPr id="3078" name="AutoShape 2">
          <a:hlinkClick xmlns:r="http://schemas.openxmlformats.org/officeDocument/2006/relationships" r:id="rId4"/>
          <a:extLst>
            <a:ext uri="{FF2B5EF4-FFF2-40B4-BE49-F238E27FC236}">
              <a16:creationId xmlns:a16="http://schemas.microsoft.com/office/drawing/2014/main" id="{00000000-0008-0000-0200-0000060C0000}"/>
            </a:ext>
          </a:extLst>
        </xdr:cNvPr>
        <xdr:cNvSpPr>
          <a:spLocks noChangeArrowheads="1"/>
        </xdr:cNvSpPr>
      </xdr:nvSpPr>
      <xdr:spPr bwMode="auto">
        <a:xfrm>
          <a:off x="1131346" y="5479004"/>
          <a:ext cx="2667266" cy="61529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165287</xdr:colOff>
      <xdr:row>23</xdr:row>
      <xdr:rowOff>107633</xdr:rowOff>
    </xdr:from>
    <xdr:to>
      <xdr:col>4</xdr:col>
      <xdr:colOff>259697</xdr:colOff>
      <xdr:row>27</xdr:row>
      <xdr:rowOff>19461</xdr:rowOff>
    </xdr:to>
    <xdr:sp macro="" textlink="">
      <xdr:nvSpPr>
        <xdr:cNvPr id="3090" name="AutoShape 2">
          <a:hlinkClick xmlns:r="http://schemas.openxmlformats.org/officeDocument/2006/relationships" r:id="rId5"/>
          <a:extLst>
            <a:ext uri="{FF2B5EF4-FFF2-40B4-BE49-F238E27FC236}">
              <a16:creationId xmlns:a16="http://schemas.microsoft.com/office/drawing/2014/main" id="{00000000-0008-0000-0200-0000120C0000}"/>
            </a:ext>
          </a:extLst>
        </xdr:cNvPr>
        <xdr:cNvSpPr>
          <a:spLocks noChangeArrowheads="1"/>
        </xdr:cNvSpPr>
      </xdr:nvSpPr>
      <xdr:spPr bwMode="auto">
        <a:xfrm>
          <a:off x="1133980" y="4760596"/>
          <a:ext cx="2688127" cy="60171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182879</xdr:colOff>
      <xdr:row>12</xdr:row>
      <xdr:rowOff>65162</xdr:rowOff>
    </xdr:from>
    <xdr:to>
      <xdr:col>4</xdr:col>
      <xdr:colOff>275793</xdr:colOff>
      <xdr:row>15</xdr:row>
      <xdr:rowOff>64998</xdr:rowOff>
    </xdr:to>
    <xdr:sp macro="" textlink="">
      <xdr:nvSpPr>
        <xdr:cNvPr id="3148" name="AutoShape 2">
          <a:hlinkClick xmlns:r="http://schemas.openxmlformats.org/officeDocument/2006/relationships" r:id="rId6"/>
          <a:extLst>
            <a:ext uri="{FF2B5EF4-FFF2-40B4-BE49-F238E27FC236}">
              <a16:creationId xmlns:a16="http://schemas.microsoft.com/office/drawing/2014/main" id="{00000000-0008-0000-0200-00004C0C0000}"/>
            </a:ext>
          </a:extLst>
        </xdr:cNvPr>
        <xdr:cNvSpPr>
          <a:spLocks noChangeArrowheads="1"/>
        </xdr:cNvSpPr>
      </xdr:nvSpPr>
      <xdr:spPr bwMode="auto">
        <a:xfrm>
          <a:off x="1266824" y="263786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summary</a:t>
          </a:r>
        </a:p>
        <a:p>
          <a:pPr algn="l" rtl="0">
            <a:defRPr sz="1000"/>
          </a:pPr>
          <a:endParaRPr lang="en-AU" sz="1000" b="1" i="0" u="none" strike="noStrike" baseline="0">
            <a:solidFill>
              <a:srgbClr val="000080"/>
            </a:solidFill>
            <a:latin typeface="Arial"/>
            <a:cs typeface="Arial"/>
          </a:endParaRPr>
        </a:p>
      </xdr:txBody>
    </xdr:sp>
    <xdr:clientData/>
  </xdr:twoCellAnchor>
  <xdr:twoCellAnchor>
    <xdr:from>
      <xdr:col>2</xdr:col>
      <xdr:colOff>176212</xdr:colOff>
      <xdr:row>31</xdr:row>
      <xdr:rowOff>59503</xdr:rowOff>
    </xdr:from>
    <xdr:to>
      <xdr:col>4</xdr:col>
      <xdr:colOff>259601</xdr:colOff>
      <xdr:row>34</xdr:row>
      <xdr:rowOff>58137</xdr:rowOff>
    </xdr:to>
    <xdr:sp macro="" textlink="">
      <xdr:nvSpPr>
        <xdr:cNvPr id="3155" name="AutoShape 2">
          <a:hlinkClick xmlns:r="http://schemas.openxmlformats.org/officeDocument/2006/relationships" r:id="rId7"/>
          <a:extLst>
            <a:ext uri="{FF2B5EF4-FFF2-40B4-BE49-F238E27FC236}">
              <a16:creationId xmlns:a16="http://schemas.microsoft.com/office/drawing/2014/main" id="{00000000-0008-0000-0200-0000530C0000}"/>
            </a:ext>
          </a:extLst>
        </xdr:cNvPr>
        <xdr:cNvSpPr>
          <a:spLocks noChangeArrowheads="1"/>
        </xdr:cNvSpPr>
      </xdr:nvSpPr>
      <xdr:spPr bwMode="auto">
        <a:xfrm>
          <a:off x="1152525" y="6175506"/>
          <a:ext cx="2669476" cy="570134"/>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5</xdr:col>
      <xdr:colOff>93233</xdr:colOff>
      <xdr:row>5</xdr:row>
      <xdr:rowOff>17761</xdr:rowOff>
    </xdr:from>
    <xdr:to>
      <xdr:col>8</xdr:col>
      <xdr:colOff>8491</xdr:colOff>
      <xdr:row>7</xdr:row>
      <xdr:rowOff>152516</xdr:rowOff>
    </xdr:to>
    <xdr:sp macro="" textlink="">
      <xdr:nvSpPr>
        <xdr:cNvPr id="3157" name="AutoShape 2">
          <a:hlinkClick xmlns:r="http://schemas.openxmlformats.org/officeDocument/2006/relationships" r:id="rId8"/>
          <a:extLst>
            <a:ext uri="{FF2B5EF4-FFF2-40B4-BE49-F238E27FC236}">
              <a16:creationId xmlns:a16="http://schemas.microsoft.com/office/drawing/2014/main" id="{00000000-0008-0000-0200-0000550C0000}"/>
            </a:ext>
          </a:extLst>
        </xdr:cNvPr>
        <xdr:cNvSpPr>
          <a:spLocks noChangeArrowheads="1"/>
        </xdr:cNvSpPr>
      </xdr:nvSpPr>
      <xdr:spPr bwMode="auto">
        <a:xfrm>
          <a:off x="4692856" y="1150284"/>
          <a:ext cx="2841420" cy="545135"/>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3. Statement of pipeline assets</a:t>
          </a:r>
        </a:p>
      </xdr:txBody>
    </xdr:sp>
    <xdr:clientData/>
  </xdr:twoCellAnchor>
  <xdr:twoCellAnchor>
    <xdr:from>
      <xdr:col>5</xdr:col>
      <xdr:colOff>54062</xdr:colOff>
      <xdr:row>24</xdr:row>
      <xdr:rowOff>30647</xdr:rowOff>
    </xdr:from>
    <xdr:to>
      <xdr:col>8</xdr:col>
      <xdr:colOff>31449</xdr:colOff>
      <xdr:row>27</xdr:row>
      <xdr:rowOff>30388</xdr:rowOff>
    </xdr:to>
    <xdr:sp macro="" textlink="">
      <xdr:nvSpPr>
        <xdr:cNvPr id="3173" name="AutoShape 2">
          <a:hlinkClick xmlns:r="http://schemas.openxmlformats.org/officeDocument/2006/relationships" r:id="rId9"/>
          <a:extLst>
            <a:ext uri="{FF2B5EF4-FFF2-40B4-BE49-F238E27FC236}">
              <a16:creationId xmlns:a16="http://schemas.microsoft.com/office/drawing/2014/main" id="{00000000-0008-0000-0200-0000650C0000}"/>
            </a:ext>
          </a:extLst>
        </xdr:cNvPr>
        <xdr:cNvSpPr>
          <a:spLocks noChangeAspect="1" noChangeArrowheads="1"/>
        </xdr:cNvSpPr>
      </xdr:nvSpPr>
      <xdr:spPr bwMode="auto">
        <a:xfrm>
          <a:off x="4202200" y="4801720"/>
          <a:ext cx="2493875"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5. Weighted average price</a:t>
          </a:r>
        </a:p>
      </xdr:txBody>
    </xdr:sp>
    <xdr:clientData/>
  </xdr:twoCellAnchor>
  <xdr:twoCellAnchor>
    <xdr:from>
      <xdr:col>5</xdr:col>
      <xdr:colOff>47346</xdr:colOff>
      <xdr:row>31</xdr:row>
      <xdr:rowOff>81747</xdr:rowOff>
    </xdr:from>
    <xdr:to>
      <xdr:col>8</xdr:col>
      <xdr:colOff>6677</xdr:colOff>
      <xdr:row>34</xdr:row>
      <xdr:rowOff>185948</xdr:rowOff>
    </xdr:to>
    <xdr:sp macro="" textlink="">
      <xdr:nvSpPr>
        <xdr:cNvPr id="3176" name="AutoShape 2">
          <a:hlinkClick xmlns:r="http://schemas.openxmlformats.org/officeDocument/2006/relationships" r:id="rId10"/>
          <a:extLst>
            <a:ext uri="{FF2B5EF4-FFF2-40B4-BE49-F238E27FC236}">
              <a16:creationId xmlns:a16="http://schemas.microsoft.com/office/drawing/2014/main" id="{00000000-0008-0000-0200-0000680C0000}"/>
            </a:ext>
          </a:extLst>
        </xdr:cNvPr>
        <xdr:cNvSpPr>
          <a:spLocks noChangeArrowheads="1"/>
        </xdr:cNvSpPr>
      </xdr:nvSpPr>
      <xdr:spPr bwMode="auto">
        <a:xfrm>
          <a:off x="4632681" y="6232040"/>
          <a:ext cx="2833014" cy="598064"/>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6. Notes</a:t>
          </a:r>
        </a:p>
      </xdr:txBody>
    </xdr:sp>
    <xdr:clientData/>
  </xdr:twoCellAnchor>
  <xdr:twoCellAnchor>
    <xdr:from>
      <xdr:col>6</xdr:col>
      <xdr:colOff>98443</xdr:colOff>
      <xdr:row>8</xdr:row>
      <xdr:rowOff>62471</xdr:rowOff>
    </xdr:from>
    <xdr:to>
      <xdr:col>8</xdr:col>
      <xdr:colOff>168888</xdr:colOff>
      <xdr:row>11</xdr:row>
      <xdr:rowOff>70011</xdr:rowOff>
    </xdr:to>
    <xdr:sp macro="" textlink="">
      <xdr:nvSpPr>
        <xdr:cNvPr id="21" name="AutoShape 2">
          <a:hlinkClick xmlns:r="http://schemas.openxmlformats.org/officeDocument/2006/relationships" r:id="rId11"/>
          <a:extLst>
            <a:ext uri="{FF2B5EF4-FFF2-40B4-BE49-F238E27FC236}">
              <a16:creationId xmlns:a16="http://schemas.microsoft.com/office/drawing/2014/main" id="{00000000-0008-0000-0200-000015000000}"/>
            </a:ext>
          </a:extLst>
        </xdr:cNvPr>
        <xdr:cNvSpPr>
          <a:spLocks noChangeArrowheads="1"/>
        </xdr:cNvSpPr>
      </xdr:nvSpPr>
      <xdr:spPr bwMode="auto">
        <a:xfrm>
          <a:off x="5065731" y="1806499"/>
          <a:ext cx="2649720" cy="57131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176492</xdr:colOff>
      <xdr:row>20</xdr:row>
      <xdr:rowOff>51155</xdr:rowOff>
    </xdr:from>
    <xdr:to>
      <xdr:col>4</xdr:col>
      <xdr:colOff>275149</xdr:colOff>
      <xdr:row>23</xdr:row>
      <xdr:rowOff>55834</xdr:rowOff>
    </xdr:to>
    <xdr:sp macro="" textlink="">
      <xdr:nvSpPr>
        <xdr:cNvPr id="24" name="AutoShape 2">
          <a:hlinkClick xmlns:r="http://schemas.openxmlformats.org/officeDocument/2006/relationships" r:id="rId12"/>
          <a:extLst>
            <a:ext uri="{FF2B5EF4-FFF2-40B4-BE49-F238E27FC236}">
              <a16:creationId xmlns:a16="http://schemas.microsoft.com/office/drawing/2014/main" id="{00000000-0008-0000-0200-000018000000}"/>
            </a:ext>
          </a:extLst>
        </xdr:cNvPr>
        <xdr:cNvSpPr>
          <a:spLocks noChangeArrowheads="1"/>
        </xdr:cNvSpPr>
      </xdr:nvSpPr>
      <xdr:spPr bwMode="auto">
        <a:xfrm>
          <a:off x="1271867" y="4090708"/>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5</xdr:col>
      <xdr:colOff>77657</xdr:colOff>
      <xdr:row>16</xdr:row>
      <xdr:rowOff>58156</xdr:rowOff>
    </xdr:from>
    <xdr:to>
      <xdr:col>8</xdr:col>
      <xdr:colOff>31635</xdr:colOff>
      <xdr:row>19</xdr:row>
      <xdr:rowOff>57894</xdr:rowOff>
    </xdr:to>
    <xdr:sp macro="" textlink="">
      <xdr:nvSpPr>
        <xdr:cNvPr id="31" name="AutoShape 2">
          <a:hlinkClick xmlns:r="http://schemas.openxmlformats.org/officeDocument/2006/relationships" r:id="rId13"/>
          <a:extLst>
            <a:ext uri="{FF2B5EF4-FFF2-40B4-BE49-F238E27FC236}">
              <a16:creationId xmlns:a16="http://schemas.microsoft.com/office/drawing/2014/main" id="{00000000-0008-0000-0200-00001F000000}"/>
            </a:ext>
          </a:extLst>
        </xdr:cNvPr>
        <xdr:cNvSpPr>
          <a:spLocks noChangeArrowheads="1"/>
        </xdr:cNvSpPr>
      </xdr:nvSpPr>
      <xdr:spPr bwMode="auto">
        <a:xfrm>
          <a:off x="4213412" y="3369047"/>
          <a:ext cx="2492188"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4.  Recovered capital</a:t>
          </a:r>
        </a:p>
      </xdr:txBody>
    </xdr:sp>
    <xdr:clientData/>
  </xdr:twoCellAnchor>
  <xdr:twoCellAnchor>
    <xdr:from>
      <xdr:col>6</xdr:col>
      <xdr:colOff>99624</xdr:colOff>
      <xdr:row>27</xdr:row>
      <xdr:rowOff>85611</xdr:rowOff>
    </xdr:from>
    <xdr:to>
      <xdr:col>8</xdr:col>
      <xdr:colOff>168830</xdr:colOff>
      <xdr:row>30</xdr:row>
      <xdr:rowOff>93086</xdr:rowOff>
    </xdr:to>
    <xdr:sp macro="" textlink="">
      <xdr:nvSpPr>
        <xdr:cNvPr id="27" name="AutoShape 2">
          <a:hlinkClick xmlns:r="http://schemas.openxmlformats.org/officeDocument/2006/relationships" r:id="rId14"/>
          <a:extLst>
            <a:ext uri="{FF2B5EF4-FFF2-40B4-BE49-F238E27FC236}">
              <a16:creationId xmlns:a16="http://schemas.microsoft.com/office/drawing/2014/main" id="{00000000-0008-0000-0200-00001B000000}"/>
            </a:ext>
          </a:extLst>
        </xdr:cNvPr>
        <xdr:cNvSpPr>
          <a:spLocks noChangeArrowheads="1"/>
        </xdr:cNvSpPr>
      </xdr:nvSpPr>
      <xdr:spPr bwMode="auto">
        <a:xfrm>
          <a:off x="5048814" y="5466284"/>
          <a:ext cx="2666544" cy="5846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6</xdr:col>
      <xdr:colOff>93961</xdr:colOff>
      <xdr:row>12</xdr:row>
      <xdr:rowOff>23754</xdr:rowOff>
    </xdr:from>
    <xdr:to>
      <xdr:col>8</xdr:col>
      <xdr:colOff>168489</xdr:colOff>
      <xdr:row>15</xdr:row>
      <xdr:rowOff>41889</xdr:rowOff>
    </xdr:to>
    <xdr:sp macro="" textlink="">
      <xdr:nvSpPr>
        <xdr:cNvPr id="35" name="AutoShape 2">
          <a:hlinkClick xmlns:r="http://schemas.openxmlformats.org/officeDocument/2006/relationships" r:id="rId15"/>
          <a:extLst>
            <a:ext uri="{FF2B5EF4-FFF2-40B4-BE49-F238E27FC236}">
              <a16:creationId xmlns:a16="http://schemas.microsoft.com/office/drawing/2014/main" id="{00000000-0008-0000-0200-000023000000}"/>
            </a:ext>
          </a:extLst>
        </xdr:cNvPr>
        <xdr:cNvSpPr>
          <a:spLocks noChangeArrowheads="1"/>
        </xdr:cNvSpPr>
      </xdr:nvSpPr>
      <xdr:spPr bwMode="auto">
        <a:xfrm>
          <a:off x="5047914" y="2512637"/>
          <a:ext cx="2667226" cy="56190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Shared supporting assets</a:t>
          </a:r>
        </a:p>
      </xdr:txBody>
    </xdr:sp>
    <xdr:clientData/>
  </xdr:twoCellAnchor>
  <xdr:twoCellAnchor>
    <xdr:from>
      <xdr:col>6</xdr:col>
      <xdr:colOff>72053</xdr:colOff>
      <xdr:row>20</xdr:row>
      <xdr:rowOff>20786</xdr:rowOff>
    </xdr:from>
    <xdr:to>
      <xdr:col>8</xdr:col>
      <xdr:colOff>168479</xdr:colOff>
      <xdr:row>23</xdr:row>
      <xdr:rowOff>20598</xdr:rowOff>
    </xdr:to>
    <xdr:sp macro="" textlink="">
      <xdr:nvSpPr>
        <xdr:cNvPr id="36" name="AutoShape 2">
          <a:hlinkClick xmlns:r="http://schemas.openxmlformats.org/officeDocument/2006/relationships" r:id="rId16"/>
          <a:extLst>
            <a:ext uri="{FF2B5EF4-FFF2-40B4-BE49-F238E27FC236}">
              <a16:creationId xmlns:a16="http://schemas.microsoft.com/office/drawing/2014/main" id="{00000000-0008-0000-0200-000024000000}"/>
            </a:ext>
          </a:extLst>
        </xdr:cNvPr>
        <xdr:cNvSpPr>
          <a:spLocks noChangeArrowheads="1"/>
        </xdr:cNvSpPr>
      </xdr:nvSpPr>
      <xdr:spPr bwMode="auto">
        <a:xfrm>
          <a:off x="5030768" y="4018429"/>
          <a:ext cx="2684354" cy="590362"/>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5</xdr:col>
      <xdr:colOff>53340</xdr:colOff>
      <xdr:row>36</xdr:row>
      <xdr:rowOff>0</xdr:rowOff>
    </xdr:from>
    <xdr:to>
      <xdr:col>8</xdr:col>
      <xdr:colOff>12358</xdr:colOff>
      <xdr:row>38</xdr:row>
      <xdr:rowOff>99769</xdr:rowOff>
    </xdr:to>
    <xdr:sp macro="" textlink="">
      <xdr:nvSpPr>
        <xdr:cNvPr id="22" name="AutoShape 2">
          <a:hlinkClick xmlns:r="http://schemas.openxmlformats.org/officeDocument/2006/relationships" r:id="rId17"/>
          <a:extLst>
            <a:ext uri="{FF2B5EF4-FFF2-40B4-BE49-F238E27FC236}">
              <a16:creationId xmlns:a16="http://schemas.microsoft.com/office/drawing/2014/main" id="{00000000-0008-0000-0200-000016000000}"/>
            </a:ext>
          </a:extLst>
        </xdr:cNvPr>
        <xdr:cNvSpPr>
          <a:spLocks noChangeArrowheads="1"/>
        </xdr:cNvSpPr>
      </xdr:nvSpPr>
      <xdr:spPr bwMode="auto">
        <a:xfrm>
          <a:off x="4644390" y="7010400"/>
          <a:ext cx="2827003" cy="56388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Amendment record</a:t>
          </a:r>
        </a:p>
      </xdr:txBody>
    </xdr:sp>
    <xdr:clientData/>
  </xdr:twoCellAnchor>
  <xdr:twoCellAnchor editAs="oneCell">
    <xdr:from>
      <xdr:col>1</xdr:col>
      <xdr:colOff>30480</xdr:colOff>
      <xdr:row>1</xdr:row>
      <xdr:rowOff>30480</xdr:rowOff>
    </xdr:from>
    <xdr:to>
      <xdr:col>3</xdr:col>
      <xdr:colOff>30480</xdr:colOff>
      <xdr:row>3</xdr:row>
      <xdr:rowOff>38100</xdr:rowOff>
    </xdr:to>
    <xdr:pic>
      <xdr:nvPicPr>
        <xdr:cNvPr id="95959" name="Picture 1">
          <a:extLst>
            <a:ext uri="{FF2B5EF4-FFF2-40B4-BE49-F238E27FC236}">
              <a16:creationId xmlns:a16="http://schemas.microsoft.com/office/drawing/2014/main" id="{00000000-0008-0000-0200-0000D77601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7680" y="320040"/>
          <a:ext cx="169164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30" name="Group 1">
          <a:extLst>
            <a:ext uri="{FF2B5EF4-FFF2-40B4-BE49-F238E27FC236}">
              <a16:creationId xmlns:a16="http://schemas.microsoft.com/office/drawing/2014/main" id="{00000000-0008-0000-0300-0000967C0100}"/>
            </a:ext>
          </a:extLst>
        </xdr:cNvPr>
        <xdr:cNvGrpSpPr>
          <a:grpSpLocks/>
        </xdr:cNvGrpSpPr>
      </xdr:nvGrpSpPr>
      <xdr:grpSpPr bwMode="auto">
        <a:xfrm>
          <a:off x="0" y="0"/>
          <a:ext cx="89296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3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6" name="Picture 3">
            <a:extLst>
              <a:ext uri="{FF2B5EF4-FFF2-40B4-BE49-F238E27FC236}">
                <a16:creationId xmlns:a16="http://schemas.microsoft.com/office/drawing/2014/main" id="{00000000-0008-0000-0300-00009C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31" name="Group 7">
          <a:extLst>
            <a:ext uri="{FF2B5EF4-FFF2-40B4-BE49-F238E27FC236}">
              <a16:creationId xmlns:a16="http://schemas.microsoft.com/office/drawing/2014/main" id="{00000000-0008-0000-0300-0000977C0100}"/>
            </a:ext>
          </a:extLst>
        </xdr:cNvPr>
        <xdr:cNvGrpSpPr>
          <a:grpSpLocks/>
        </xdr:cNvGrpSpPr>
      </xdr:nvGrpSpPr>
      <xdr:grpSpPr bwMode="auto">
        <a:xfrm>
          <a:off x="0" y="0"/>
          <a:ext cx="89296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3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4" name="Picture 9">
            <a:extLst>
              <a:ext uri="{FF2B5EF4-FFF2-40B4-BE49-F238E27FC236}">
                <a16:creationId xmlns:a16="http://schemas.microsoft.com/office/drawing/2014/main" id="{00000000-0008-0000-0300-00009A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2138</xdr:colOff>
      <xdr:row>0</xdr:row>
      <xdr:rowOff>352424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300-000008000000}"/>
            </a:ext>
          </a:extLst>
        </xdr:cNvPr>
        <xdr:cNvSpPr>
          <a:spLocks noChangeArrowheads="1"/>
        </xdr:cNvSpPr>
      </xdr:nvSpPr>
      <xdr:spPr bwMode="auto">
        <a:xfrm>
          <a:off x="0" y="0"/>
          <a:ext cx="907013" cy="3524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1009650</xdr:colOff>
      <xdr:row>1</xdr:row>
      <xdr:rowOff>16543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400-000002000000}"/>
            </a:ext>
          </a:extLst>
        </xdr:cNvPr>
        <xdr:cNvSpPr>
          <a:spLocks noChangeArrowheads="1"/>
        </xdr:cNvSpPr>
      </xdr:nvSpPr>
      <xdr:spPr bwMode="auto">
        <a:xfrm>
          <a:off x="0" y="0"/>
          <a:ext cx="1009650" cy="28324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500-000002000000}"/>
            </a:ext>
          </a:extLst>
        </xdr:cNvPr>
        <xdr:cNvSpPr>
          <a:spLocks noChangeArrowheads="1"/>
        </xdr:cNvSpPr>
      </xdr:nvSpPr>
      <xdr:spPr bwMode="auto">
        <a:xfrm>
          <a:off x="0" y="0"/>
          <a:ext cx="800100" cy="2381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600-000002000000}"/>
            </a:ext>
          </a:extLst>
        </xdr:cNvPr>
        <xdr:cNvSpPr>
          <a:spLocks noChangeArrowheads="1"/>
        </xdr:cNvSpPr>
      </xdr:nvSpPr>
      <xdr:spPr bwMode="auto">
        <a:xfrm>
          <a:off x="0" y="0"/>
          <a:ext cx="81915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387" name="Group 1">
          <a:extLst>
            <a:ext uri="{FF2B5EF4-FFF2-40B4-BE49-F238E27FC236}">
              <a16:creationId xmlns:a16="http://schemas.microsoft.com/office/drawing/2014/main" id="{00000000-0008-0000-0700-00003B840100}"/>
            </a:ext>
          </a:extLst>
        </xdr:cNvPr>
        <xdr:cNvGrpSpPr>
          <a:grpSpLocks/>
        </xdr:cNvGrpSpPr>
      </xdr:nvGrpSpPr>
      <xdr:grpSpPr bwMode="auto">
        <a:xfrm>
          <a:off x="0" y="0"/>
          <a:ext cx="89296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7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3" name="Picture 3">
            <a:extLst>
              <a:ext uri="{FF2B5EF4-FFF2-40B4-BE49-F238E27FC236}">
                <a16:creationId xmlns:a16="http://schemas.microsoft.com/office/drawing/2014/main" id="{00000000-0008-0000-0700-000041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388" name="Group 7">
          <a:extLst>
            <a:ext uri="{FF2B5EF4-FFF2-40B4-BE49-F238E27FC236}">
              <a16:creationId xmlns:a16="http://schemas.microsoft.com/office/drawing/2014/main" id="{00000000-0008-0000-0700-00003C840100}"/>
            </a:ext>
          </a:extLst>
        </xdr:cNvPr>
        <xdr:cNvGrpSpPr>
          <a:grpSpLocks/>
        </xdr:cNvGrpSpPr>
      </xdr:nvGrpSpPr>
      <xdr:grpSpPr bwMode="auto">
        <a:xfrm>
          <a:off x="0" y="0"/>
          <a:ext cx="89296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7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1" name="Picture 9">
            <a:extLst>
              <a:ext uri="{FF2B5EF4-FFF2-40B4-BE49-F238E27FC236}">
                <a16:creationId xmlns:a16="http://schemas.microsoft.com/office/drawing/2014/main" id="{00000000-0008-0000-0700-00003F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262874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700-000008000000}"/>
            </a:ext>
          </a:extLst>
        </xdr:cNvPr>
        <xdr:cNvSpPr>
          <a:spLocks noChangeArrowheads="1"/>
        </xdr:cNvSpPr>
      </xdr:nvSpPr>
      <xdr:spPr bwMode="auto">
        <a:xfrm>
          <a:off x="0" y="0"/>
          <a:ext cx="800100"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1921</xdr:colOff>
      <xdr:row>1</xdr:row>
      <xdr:rowOff>28575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rrowheads="1"/>
        </xdr:cNvSpPr>
      </xdr:nvSpPr>
      <xdr:spPr bwMode="auto">
        <a:xfrm>
          <a:off x="0" y="0"/>
          <a:ext cx="944896"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0</xdr:colOff>
      <xdr:row>1</xdr:row>
      <xdr:rowOff>3685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1" y="0"/>
          <a:ext cx="781049"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4040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A00-000002000000}"/>
            </a:ext>
          </a:extLst>
        </xdr:cNvPr>
        <xdr:cNvSpPr>
          <a:spLocks noChangeArrowheads="1"/>
        </xdr:cNvSpPr>
      </xdr:nvSpPr>
      <xdr:spPr bwMode="auto">
        <a:xfrm>
          <a:off x="0" y="0"/>
          <a:ext cx="800100" cy="25526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800100"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1959</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C00-000002000000}"/>
            </a:ext>
          </a:extLst>
        </xdr:cNvPr>
        <xdr:cNvSpPr>
          <a:spLocks noChangeArrowheads="1"/>
        </xdr:cNvSpPr>
      </xdr:nvSpPr>
      <xdr:spPr bwMode="auto">
        <a:xfrm>
          <a:off x="0" y="0"/>
          <a:ext cx="809625"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562260</xdr:colOff>
      <xdr:row>56</xdr:row>
      <xdr:rowOff>57150</xdr:rowOff>
    </xdr:to>
    <xdr:pic>
      <xdr:nvPicPr>
        <xdr:cNvPr id="12" name="Picture 11">
          <a:extLst>
            <a:ext uri="{FF2B5EF4-FFF2-40B4-BE49-F238E27FC236}">
              <a16:creationId xmlns:a16="http://schemas.microsoft.com/office/drawing/2014/main" id="{5AF1B5A7-EBD6-A17E-D844-B402088071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0698" cy="10058400"/>
        </a:xfrm>
        <a:prstGeom prst="rect">
          <a:avLst/>
        </a:prstGeom>
      </xdr:spPr>
    </xdr:pic>
    <xdr:clientData/>
  </xdr:twoCellAnchor>
  <xdr:twoCellAnchor editAs="oneCell">
    <xdr:from>
      <xdr:col>11</xdr:col>
      <xdr:colOff>0</xdr:colOff>
      <xdr:row>0</xdr:row>
      <xdr:rowOff>0</xdr:rowOff>
    </xdr:from>
    <xdr:to>
      <xdr:col>21</xdr:col>
      <xdr:colOff>564256</xdr:colOff>
      <xdr:row>56</xdr:row>
      <xdr:rowOff>57150</xdr:rowOff>
    </xdr:to>
    <xdr:pic>
      <xdr:nvPicPr>
        <xdr:cNvPr id="14" name="Picture 13">
          <a:extLst>
            <a:ext uri="{FF2B5EF4-FFF2-40B4-BE49-F238E27FC236}">
              <a16:creationId xmlns:a16="http://schemas.microsoft.com/office/drawing/2014/main" id="{C9139FF9-740F-AEE0-F780-88817082B9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03281" y="0"/>
          <a:ext cx="7112694" cy="10058400"/>
        </a:xfrm>
        <a:prstGeom prst="rect">
          <a:avLst/>
        </a:prstGeom>
      </xdr:spPr>
    </xdr:pic>
    <xdr:clientData/>
  </xdr:twoCellAnchor>
  <xdr:twoCellAnchor editAs="oneCell">
    <xdr:from>
      <xdr:col>22</xdr:col>
      <xdr:colOff>0</xdr:colOff>
      <xdr:row>0</xdr:row>
      <xdr:rowOff>0</xdr:rowOff>
    </xdr:from>
    <xdr:to>
      <xdr:col>32</xdr:col>
      <xdr:colOff>562141</xdr:colOff>
      <xdr:row>56</xdr:row>
      <xdr:rowOff>57150</xdr:rowOff>
    </xdr:to>
    <xdr:pic>
      <xdr:nvPicPr>
        <xdr:cNvPr id="16" name="Picture 15">
          <a:extLst>
            <a:ext uri="{FF2B5EF4-FFF2-40B4-BE49-F238E27FC236}">
              <a16:creationId xmlns:a16="http://schemas.microsoft.com/office/drawing/2014/main" id="{31EE4DB5-21EB-B2A6-C423-347C724673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06563" y="0"/>
          <a:ext cx="7110578" cy="10058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3062</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62000" cy="2697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2058</xdr:colOff>
      <xdr:row>1</xdr:row>
      <xdr:rowOff>31317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0" y="0"/>
          <a:ext cx="847724" cy="2893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569119</xdr:colOff>
      <xdr:row>56</xdr:row>
      <xdr:rowOff>57150</xdr:rowOff>
    </xdr:to>
    <xdr:pic>
      <xdr:nvPicPr>
        <xdr:cNvPr id="9" name="Picture 8">
          <a:extLst>
            <a:ext uri="{FF2B5EF4-FFF2-40B4-BE49-F238E27FC236}">
              <a16:creationId xmlns:a16="http://schemas.microsoft.com/office/drawing/2014/main" id="{9D16EFB3-E4D0-C210-1C52-D038C16CD0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12</xdr:col>
      <xdr:colOff>0</xdr:colOff>
      <xdr:row>0</xdr:row>
      <xdr:rowOff>0</xdr:rowOff>
    </xdr:from>
    <xdr:to>
      <xdr:col>23</xdr:col>
      <xdr:colOff>569119</xdr:colOff>
      <xdr:row>56</xdr:row>
      <xdr:rowOff>55826</xdr:rowOff>
    </xdr:to>
    <xdr:pic>
      <xdr:nvPicPr>
        <xdr:cNvPr id="11" name="Picture 10">
          <a:extLst>
            <a:ext uri="{FF2B5EF4-FFF2-40B4-BE49-F238E27FC236}">
              <a16:creationId xmlns:a16="http://schemas.microsoft.com/office/drawing/2014/main" id="{F9DEB208-597E-6345-DD63-0F3E9FE4A7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8125" y="0"/>
          <a:ext cx="7772400" cy="1005707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805295</xdr:colOff>
      <xdr:row>1</xdr:row>
      <xdr:rowOff>15341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805295" cy="27511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4002" name="Group 1">
          <a:extLst>
            <a:ext uri="{FF2B5EF4-FFF2-40B4-BE49-F238E27FC236}">
              <a16:creationId xmlns:a16="http://schemas.microsoft.com/office/drawing/2014/main" id="{00000000-0008-0000-1200-0000326F0100}"/>
            </a:ext>
          </a:extLst>
        </xdr:cNvPr>
        <xdr:cNvGrpSpPr>
          <a:grpSpLocks/>
        </xdr:cNvGrpSpPr>
      </xdr:nvGrpSpPr>
      <xdr:grpSpPr bwMode="auto">
        <a:xfrm>
          <a:off x="0" y="0"/>
          <a:ext cx="89296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8" name="Picture 3">
            <a:extLst>
              <a:ext uri="{FF2B5EF4-FFF2-40B4-BE49-F238E27FC236}">
                <a16:creationId xmlns:a16="http://schemas.microsoft.com/office/drawing/2014/main" id="{00000000-0008-0000-1200-0000386F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4003" name="Group 7">
          <a:extLst>
            <a:ext uri="{FF2B5EF4-FFF2-40B4-BE49-F238E27FC236}">
              <a16:creationId xmlns:a16="http://schemas.microsoft.com/office/drawing/2014/main" id="{00000000-0008-0000-1200-0000336F0100}"/>
            </a:ext>
          </a:extLst>
        </xdr:cNvPr>
        <xdr:cNvGrpSpPr>
          <a:grpSpLocks/>
        </xdr:cNvGrpSpPr>
      </xdr:nvGrpSpPr>
      <xdr:grpSpPr bwMode="auto">
        <a:xfrm>
          <a:off x="0" y="0"/>
          <a:ext cx="89296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2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6" name="Picture 9">
            <a:extLst>
              <a:ext uri="{FF2B5EF4-FFF2-40B4-BE49-F238E27FC236}">
                <a16:creationId xmlns:a16="http://schemas.microsoft.com/office/drawing/2014/main" id="{00000000-0008-0000-1200-0000366F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2036</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200-000008000000}"/>
            </a:ext>
          </a:extLst>
        </xdr:cNvPr>
        <xdr:cNvSpPr>
          <a:spLocks noChangeArrowheads="1"/>
        </xdr:cNvSpPr>
      </xdr:nvSpPr>
      <xdr:spPr bwMode="auto">
        <a:xfrm>
          <a:off x="0" y="0"/>
          <a:ext cx="771524"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6521" name="Group 1">
          <a:extLst>
            <a:ext uri="{FF2B5EF4-FFF2-40B4-BE49-F238E27FC236}">
              <a16:creationId xmlns:a16="http://schemas.microsoft.com/office/drawing/2014/main" id="{00000000-0008-0000-1300-000009790100}"/>
            </a:ext>
          </a:extLst>
        </xdr:cNvPr>
        <xdr:cNvGrpSpPr>
          <a:grpSpLocks/>
        </xdr:cNvGrpSpPr>
      </xdr:nvGrpSpPr>
      <xdr:grpSpPr bwMode="auto">
        <a:xfrm>
          <a:off x="0" y="0"/>
          <a:ext cx="89296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7" name="Picture 3">
            <a:extLst>
              <a:ext uri="{FF2B5EF4-FFF2-40B4-BE49-F238E27FC236}">
                <a16:creationId xmlns:a16="http://schemas.microsoft.com/office/drawing/2014/main" id="{00000000-0008-0000-1300-00000F7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6522" name="Group 7">
          <a:extLst>
            <a:ext uri="{FF2B5EF4-FFF2-40B4-BE49-F238E27FC236}">
              <a16:creationId xmlns:a16="http://schemas.microsoft.com/office/drawing/2014/main" id="{00000000-0008-0000-1300-00000A790100}"/>
            </a:ext>
          </a:extLst>
        </xdr:cNvPr>
        <xdr:cNvGrpSpPr>
          <a:grpSpLocks/>
        </xdr:cNvGrpSpPr>
      </xdr:nvGrpSpPr>
      <xdr:grpSpPr bwMode="auto">
        <a:xfrm>
          <a:off x="0" y="0"/>
          <a:ext cx="89296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1300-000006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5" name="Picture 9">
            <a:extLst>
              <a:ext uri="{FF2B5EF4-FFF2-40B4-BE49-F238E27FC236}">
                <a16:creationId xmlns:a16="http://schemas.microsoft.com/office/drawing/2014/main" id="{00000000-0008-0000-1300-00000D7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569119</xdr:colOff>
      <xdr:row>56</xdr:row>
      <xdr:rowOff>57150</xdr:rowOff>
    </xdr:to>
    <xdr:pic>
      <xdr:nvPicPr>
        <xdr:cNvPr id="4" name="Picture 3">
          <a:extLst>
            <a:ext uri="{FF2B5EF4-FFF2-40B4-BE49-F238E27FC236}">
              <a16:creationId xmlns:a16="http://schemas.microsoft.com/office/drawing/2014/main" id="{50158F7B-A410-45F1-B4A5-35574B2DEA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12</xdr:col>
      <xdr:colOff>0</xdr:colOff>
      <xdr:row>0</xdr:row>
      <xdr:rowOff>0</xdr:rowOff>
    </xdr:from>
    <xdr:to>
      <xdr:col>23</xdr:col>
      <xdr:colOff>569119</xdr:colOff>
      <xdr:row>56</xdr:row>
      <xdr:rowOff>57150</xdr:rowOff>
    </xdr:to>
    <xdr:pic>
      <xdr:nvPicPr>
        <xdr:cNvPr id="5" name="Picture 4">
          <a:extLst>
            <a:ext uri="{FF2B5EF4-FFF2-40B4-BE49-F238E27FC236}">
              <a16:creationId xmlns:a16="http://schemas.microsoft.com/office/drawing/2014/main" id="{2E4545AE-3837-41E2-A98B-2816CFC250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8125" y="0"/>
          <a:ext cx="7772400"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847725" cy="2571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18522</xdr:colOff>
      <xdr:row>0</xdr:row>
      <xdr:rowOff>219075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600-000002000000}"/>
            </a:ext>
          </a:extLst>
        </xdr:cNvPr>
        <xdr:cNvSpPr>
          <a:spLocks noChangeArrowheads="1"/>
        </xdr:cNvSpPr>
      </xdr:nvSpPr>
      <xdr:spPr bwMode="auto">
        <a:xfrm>
          <a:off x="0" y="0"/>
          <a:ext cx="828147" cy="2190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persons/person.xml><?xml version="1.0" encoding="utf-8"?>
<personList xmlns="http://schemas.microsoft.com/office/spreadsheetml/2018/threadedcomments" xmlns:x="http://schemas.openxmlformats.org/spreadsheetml/2006/main">
  <person displayName="Winter, Arjun" id="{CA477625-09A1-41D7-A320-05B7A231332A}" userId="S::arjun.winter@apa.com.au::697f9310-27a1-4807-ae8c-c520ceede9f6" providerId="AD"/>
</personList>
</file>

<file path=xl/tables/table1.xml><?xml version="1.0" encoding="utf-8"?>
<table xmlns="http://schemas.openxmlformats.org/spreadsheetml/2006/main" id="1" name="Table1" displayName="Table1" ref="A2:G90" totalsRowShown="0" headerRowDxfId="8" dataDxfId="7">
  <autoFilter ref="A2:G90"/>
  <tableColumns count="7">
    <tableColumn id="1" name="Date" dataDxfId="6"/>
    <tableColumn id="2" name="ERA amendment#" dataDxfId="5"/>
    <tableColumn id="3" name="Worksheet" dataDxfId="4"/>
    <tableColumn id="4" name="Table" dataDxfId="3"/>
    <tableColumn id="5" name="Cell" dataDxfId="2"/>
    <tableColumn id="6" name="Change" dataDxfId="1"/>
    <tableColumn id="7" name="Reason" dataDxfId="0"/>
  </tableColumns>
  <tableStyleInfo name="TableStyleLight9" showFirstColumn="0" showLastColumn="0" showRowStripes="1" showColumnStripes="0"/>
</table>
</file>

<file path=xl/theme/theme1.xml><?xml version="1.0" encoding="utf-8"?>
<a:theme xmlns:a="http://schemas.openxmlformats.org/drawingml/2006/main" name="ERA WA">
  <a:themeElements>
    <a:clrScheme name="ERA WA">
      <a:dk1>
        <a:srgbClr val="191919"/>
      </a:dk1>
      <a:lt1>
        <a:srgbClr val="FFFFFF"/>
      </a:lt1>
      <a:dk2>
        <a:srgbClr val="00A0B3"/>
      </a:dk2>
      <a:lt2>
        <a:srgbClr val="F2F0EE"/>
      </a:lt2>
      <a:accent1>
        <a:srgbClr val="00A0B3"/>
      </a:accent1>
      <a:accent2>
        <a:srgbClr val="B1DFDC"/>
      </a:accent2>
      <a:accent3>
        <a:srgbClr val="BFB6AC"/>
      </a:accent3>
      <a:accent4>
        <a:srgbClr val="EAEA54"/>
      </a:accent4>
      <a:accent5>
        <a:srgbClr val="82AA82"/>
      </a:accent5>
      <a:accent6>
        <a:srgbClr val="FFC896"/>
      </a:accent6>
      <a:hlink>
        <a:srgbClr val="0000FF"/>
      </a:hlink>
      <a:folHlink>
        <a:srgbClr val="800080"/>
      </a:folHlink>
    </a:clrScheme>
    <a:fontScheme name="Arial">
      <a:majorFont>
        <a:latin typeface="Arial"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Primary Teal">
      <a:srgbClr val="00A0B3"/>
    </a:custClr>
    <a:custClr name="Primary Teal tint">
      <a:srgbClr val="00ABBA"/>
    </a:custClr>
    <a:custClr name="Primary Grey">
      <a:srgbClr val="BFB6AC"/>
    </a:custClr>
    <a:custClr name="Primary Grey Tint">
      <a:srgbClr val="C9C1B9"/>
    </a:custClr>
    <a:custClr name="Secondary Yellow">
      <a:srgbClr val="F9F7C6"/>
    </a:custClr>
    <a:custClr name="Secondary Green">
      <a:srgbClr val="BADBD9"/>
    </a:custClr>
    <a:custClr name="Secondary blue">
      <a:srgbClr val="B1DFDC"/>
    </a:custClr>
    <a:custClr name="Chart Yellow">
      <a:srgbClr val="EAEA54"/>
    </a:custClr>
    <a:custClr name="Chart Green">
      <a:srgbClr val="82AA82"/>
    </a:custClr>
    <a:custClr name="Chart Orange">
      <a:srgbClr val="FFC896"/>
    </a:custClr>
    <a:custClr name="Chart Dark Teal">
      <a:srgbClr val="006E78"/>
    </a:custClr>
  </a:custClrLst>
</a:theme>
</file>

<file path=xl/threadedComments/threadedComment1.xml><?xml version="1.0" encoding="utf-8"?>
<ThreadedComments xmlns="http://schemas.microsoft.com/office/spreadsheetml/2018/threadedcomments" xmlns:x="http://schemas.openxmlformats.org/spreadsheetml/2006/main">
  <threadedComment ref="D8" dT="2022-09-06T05:04:36.71" personId="{CA477625-09A1-41D7-A320-05B7A231332A}" id="{9AE1A73B-05ED-4B3B-98F6-AE242378DDC2}">
    <text>Column to be updated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K46"/>
  <sheetViews>
    <sheetView tabSelected="1" zoomScale="80" zoomScaleNormal="80" workbookViewId="0"/>
  </sheetViews>
  <sheetFormatPr defaultColWidth="9" defaultRowHeight="12.75" x14ac:dyDescent="0.2"/>
  <cols>
    <col min="1" max="1" width="26.5" style="2" customWidth="1"/>
    <col min="2" max="2" width="23.5" style="2" customWidth="1"/>
    <col min="3" max="4" width="12.625" style="2" customWidth="1"/>
    <col min="5" max="5" width="31.625" style="2" customWidth="1"/>
    <col min="6" max="11" width="12.625" style="2" customWidth="1"/>
    <col min="12" max="16384" width="9" style="2"/>
  </cols>
  <sheetData>
    <row r="1" spans="1:9" ht="20.25" x14ac:dyDescent="0.3">
      <c r="A1" s="1" t="s">
        <v>24</v>
      </c>
    </row>
    <row r="2" spans="1:9" ht="20.25" x14ac:dyDescent="0.3">
      <c r="A2" s="1" t="s">
        <v>141</v>
      </c>
    </row>
    <row r="4" spans="1:9" x14ac:dyDescent="0.2">
      <c r="A4" s="3" t="s">
        <v>25</v>
      </c>
    </row>
    <row r="5" spans="1:9" ht="13.5" thickBot="1" x14ac:dyDescent="0.25"/>
    <row r="6" spans="1:9" ht="15.75" x14ac:dyDescent="0.25">
      <c r="A6" s="483" t="s">
        <v>1</v>
      </c>
      <c r="B6" s="484"/>
      <c r="C6" s="484"/>
      <c r="D6" s="484"/>
      <c r="E6" s="484"/>
      <c r="F6" s="484"/>
      <c r="G6" s="484"/>
      <c r="H6" s="485"/>
    </row>
    <row r="7" spans="1:9" x14ac:dyDescent="0.2">
      <c r="A7" s="85" t="s">
        <v>317</v>
      </c>
      <c r="B7" s="86"/>
      <c r="C7" s="86"/>
      <c r="D7" s="86"/>
      <c r="E7" s="86"/>
      <c r="F7" s="86"/>
      <c r="G7" s="86"/>
      <c r="H7" s="87"/>
    </row>
    <row r="8" spans="1:9" x14ac:dyDescent="0.2">
      <c r="A8" s="88" t="s">
        <v>2</v>
      </c>
      <c r="B8" s="89"/>
      <c r="C8" s="89"/>
      <c r="D8" s="89"/>
      <c r="E8" s="89"/>
      <c r="F8" s="89"/>
      <c r="G8" s="89"/>
      <c r="H8" s="90"/>
    </row>
    <row r="9" spans="1:9" ht="13.5" thickBot="1" x14ac:dyDescent="0.25">
      <c r="A9" s="91" t="s">
        <v>3</v>
      </c>
      <c r="B9" s="92"/>
      <c r="C9" s="92"/>
      <c r="D9" s="92"/>
      <c r="E9" s="92"/>
      <c r="F9" s="92"/>
      <c r="G9" s="92"/>
      <c r="H9" s="93"/>
    </row>
    <row r="10" spans="1:9" x14ac:dyDescent="0.2">
      <c r="A10" s="508"/>
      <c r="B10" s="509"/>
      <c r="C10" s="509"/>
      <c r="D10" s="509"/>
      <c r="E10" s="509"/>
      <c r="F10" s="509"/>
      <c r="G10" s="509"/>
      <c r="H10" s="509"/>
    </row>
    <row r="11" spans="1:9" x14ac:dyDescent="0.2">
      <c r="A11" s="4" t="s">
        <v>4</v>
      </c>
      <c r="B11" s="5"/>
      <c r="C11" s="5"/>
      <c r="D11" s="6"/>
      <c r="E11" s="6"/>
      <c r="F11" s="6"/>
    </row>
    <row r="12" spans="1:9" x14ac:dyDescent="0.2">
      <c r="A12" s="7" t="s">
        <v>5</v>
      </c>
    </row>
    <row r="14" spans="1:9" x14ac:dyDescent="0.2">
      <c r="I14" s="8"/>
    </row>
    <row r="15" spans="1:9" ht="18" x14ac:dyDescent="0.25">
      <c r="A15" s="94" t="s">
        <v>186</v>
      </c>
      <c r="B15" s="95"/>
      <c r="C15" s="515" t="s">
        <v>536</v>
      </c>
      <c r="D15" s="489"/>
      <c r="E15" s="489"/>
    </row>
    <row r="16" spans="1:9" ht="18" x14ac:dyDescent="0.25">
      <c r="A16" s="96"/>
      <c r="B16" s="97"/>
    </row>
    <row r="17" spans="1:11" ht="18" x14ac:dyDescent="0.25">
      <c r="A17" s="94" t="s">
        <v>26</v>
      </c>
      <c r="B17" s="95"/>
      <c r="C17" s="488" t="s">
        <v>537</v>
      </c>
      <c r="D17" s="489"/>
      <c r="E17" s="489"/>
    </row>
    <row r="18" spans="1:11" ht="18" x14ac:dyDescent="0.25">
      <c r="A18" s="96"/>
      <c r="B18" s="97"/>
      <c r="C18" s="510"/>
      <c r="D18" s="511"/>
      <c r="E18" s="511"/>
    </row>
    <row r="19" spans="1:11" ht="18" x14ac:dyDescent="0.25">
      <c r="A19" s="94" t="s">
        <v>187</v>
      </c>
      <c r="B19" s="95"/>
      <c r="C19" s="512" t="s">
        <v>545</v>
      </c>
      <c r="D19" s="513"/>
      <c r="E19" s="514"/>
      <c r="G19" s="45"/>
    </row>
    <row r="20" spans="1:11" x14ac:dyDescent="0.2">
      <c r="A20" s="98"/>
      <c r="B20" s="99"/>
    </row>
    <row r="21" spans="1:11" ht="18" x14ac:dyDescent="0.25">
      <c r="A21" s="94" t="s">
        <v>142</v>
      </c>
      <c r="B21" s="95"/>
      <c r="C21" s="490">
        <v>45108</v>
      </c>
      <c r="D21" s="491"/>
      <c r="E21" s="492"/>
    </row>
    <row r="22" spans="1:11" x14ac:dyDescent="0.2">
      <c r="A22" s="98"/>
      <c r="B22" s="99"/>
    </row>
    <row r="23" spans="1:11" ht="18" x14ac:dyDescent="0.25">
      <c r="A23" s="94" t="s">
        <v>143</v>
      </c>
      <c r="B23" s="95"/>
      <c r="C23" s="490">
        <v>45473</v>
      </c>
      <c r="D23" s="491"/>
      <c r="E23" s="492"/>
    </row>
    <row r="25" spans="1:11" ht="18" x14ac:dyDescent="0.25">
      <c r="A25" s="94" t="s">
        <v>215</v>
      </c>
      <c r="B25" s="95"/>
      <c r="C25" s="493">
        <v>35247</v>
      </c>
      <c r="D25" s="490"/>
      <c r="E25" s="494"/>
    </row>
    <row r="27" spans="1:11" ht="18" x14ac:dyDescent="0.25">
      <c r="A27" s="94" t="s">
        <v>346</v>
      </c>
      <c r="B27" s="95"/>
      <c r="C27" s="493">
        <v>45596</v>
      </c>
      <c r="D27" s="490"/>
      <c r="E27" s="494"/>
    </row>
    <row r="28" spans="1:11" ht="13.5" customHeight="1" x14ac:dyDescent="0.25">
      <c r="A28" s="332"/>
      <c r="B28" s="333"/>
      <c r="C28" s="258"/>
      <c r="D28" s="258"/>
      <c r="E28" s="258"/>
    </row>
    <row r="29" spans="1:11" ht="18" x14ac:dyDescent="0.25">
      <c r="A29" s="94" t="s">
        <v>347</v>
      </c>
      <c r="B29" s="95"/>
      <c r="C29" s="493">
        <v>45473</v>
      </c>
      <c r="D29" s="490"/>
      <c r="E29" s="494"/>
    </row>
    <row r="30" spans="1:11" ht="18" x14ac:dyDescent="0.25">
      <c r="A30" s="334"/>
      <c r="B30" s="334"/>
    </row>
    <row r="31" spans="1:11" ht="58.5" customHeight="1" x14ac:dyDescent="0.25">
      <c r="A31" s="501" t="s">
        <v>348</v>
      </c>
      <c r="B31" s="502"/>
      <c r="C31" s="495" t="s">
        <v>438</v>
      </c>
      <c r="D31" s="496"/>
      <c r="E31" s="497"/>
      <c r="F31" s="498" t="s">
        <v>358</v>
      </c>
      <c r="G31" s="499"/>
      <c r="H31" s="500"/>
      <c r="I31" s="495"/>
      <c r="J31" s="496"/>
      <c r="K31" s="497"/>
    </row>
    <row r="32" spans="1:11" ht="13.5" thickBot="1" x14ac:dyDescent="0.25"/>
    <row r="33" spans="1:7" x14ac:dyDescent="0.2">
      <c r="A33" s="100"/>
      <c r="B33" s="101"/>
      <c r="C33" s="101"/>
      <c r="D33" s="101"/>
      <c r="E33" s="102"/>
      <c r="F33" s="102"/>
      <c r="G33" s="103"/>
    </row>
    <row r="34" spans="1:7" ht="15.75" x14ac:dyDescent="0.25">
      <c r="A34" s="104" t="s">
        <v>6</v>
      </c>
      <c r="B34" s="481" t="s">
        <v>7</v>
      </c>
      <c r="C34" s="482"/>
      <c r="D34" s="486" t="s">
        <v>546</v>
      </c>
      <c r="E34" s="487"/>
      <c r="F34" s="487"/>
      <c r="G34" s="105"/>
    </row>
    <row r="35" spans="1:7" x14ac:dyDescent="0.2">
      <c r="A35" s="106"/>
      <c r="B35" s="481" t="s">
        <v>8</v>
      </c>
      <c r="C35" s="482"/>
      <c r="D35" s="486" t="s">
        <v>547</v>
      </c>
      <c r="E35" s="487"/>
      <c r="F35" s="487"/>
      <c r="G35" s="105"/>
    </row>
    <row r="36" spans="1:7" x14ac:dyDescent="0.2">
      <c r="A36" s="106"/>
      <c r="B36" s="107"/>
      <c r="C36" s="108" t="s">
        <v>9</v>
      </c>
      <c r="D36" s="109" t="s">
        <v>548</v>
      </c>
      <c r="E36" s="108" t="s">
        <v>10</v>
      </c>
      <c r="F36" s="109">
        <v>2000</v>
      </c>
      <c r="G36" s="110"/>
    </row>
    <row r="37" spans="1:7" x14ac:dyDescent="0.2">
      <c r="A37" s="106"/>
      <c r="B37" s="107"/>
      <c r="C37" s="107"/>
      <c r="D37" s="107"/>
      <c r="E37" s="111"/>
      <c r="F37" s="107"/>
      <c r="G37" s="112"/>
    </row>
    <row r="38" spans="1:7" ht="15.75" x14ac:dyDescent="0.25">
      <c r="A38" s="104" t="s">
        <v>11</v>
      </c>
      <c r="B38" s="481" t="s">
        <v>7</v>
      </c>
      <c r="C38" s="482"/>
      <c r="D38" s="480" t="s">
        <v>549</v>
      </c>
      <c r="E38" s="480"/>
      <c r="F38" s="480"/>
      <c r="G38" s="113"/>
    </row>
    <row r="39" spans="1:7" x14ac:dyDescent="0.2">
      <c r="A39" s="106"/>
      <c r="B39" s="481" t="s">
        <v>8</v>
      </c>
      <c r="C39" s="482"/>
      <c r="D39" s="480" t="s">
        <v>547</v>
      </c>
      <c r="E39" s="480"/>
      <c r="F39" s="480"/>
      <c r="G39" s="113"/>
    </row>
    <row r="40" spans="1:7" x14ac:dyDescent="0.2">
      <c r="A40" s="114"/>
      <c r="B40" s="107"/>
      <c r="C40" s="108" t="s">
        <v>9</v>
      </c>
      <c r="D40" s="109" t="s">
        <v>548</v>
      </c>
      <c r="E40" s="108" t="s">
        <v>10</v>
      </c>
      <c r="F40" s="109">
        <v>1225</v>
      </c>
      <c r="G40" s="110"/>
    </row>
    <row r="41" spans="1:7" ht="13.5" thickBot="1" x14ac:dyDescent="0.25">
      <c r="A41" s="115"/>
      <c r="B41" s="116"/>
      <c r="C41" s="116"/>
      <c r="D41" s="116"/>
      <c r="E41" s="117"/>
      <c r="F41" s="117"/>
      <c r="G41" s="118"/>
    </row>
    <row r="42" spans="1:7" x14ac:dyDescent="0.2">
      <c r="A42" s="100"/>
      <c r="B42" s="101"/>
      <c r="C42" s="101"/>
      <c r="D42" s="101"/>
      <c r="E42" s="102"/>
      <c r="F42" s="102"/>
      <c r="G42" s="103"/>
    </row>
    <row r="43" spans="1:7" x14ac:dyDescent="0.2">
      <c r="A43" s="114" t="s">
        <v>12</v>
      </c>
      <c r="B43" s="486" t="s">
        <v>592</v>
      </c>
      <c r="C43" s="487"/>
      <c r="D43" s="505"/>
      <c r="E43" s="505"/>
      <c r="F43" s="506"/>
      <c r="G43" s="112"/>
    </row>
    <row r="44" spans="1:7" x14ac:dyDescent="0.2">
      <c r="A44" s="114" t="s">
        <v>13</v>
      </c>
      <c r="B44" s="507" t="s">
        <v>593</v>
      </c>
      <c r="C44" s="487"/>
      <c r="D44" s="487"/>
      <c r="E44" s="487"/>
      <c r="F44" s="504"/>
      <c r="G44" s="112"/>
    </row>
    <row r="45" spans="1:7" x14ac:dyDescent="0.2">
      <c r="A45" s="114" t="s">
        <v>14</v>
      </c>
      <c r="B45" s="503" t="s">
        <v>564</v>
      </c>
      <c r="C45" s="487"/>
      <c r="D45" s="487"/>
      <c r="E45" s="487"/>
      <c r="F45" s="504"/>
      <c r="G45" s="112"/>
    </row>
    <row r="46" spans="1:7" ht="13.5" thickBot="1" x14ac:dyDescent="0.25">
      <c r="A46" s="115"/>
      <c r="B46" s="116"/>
      <c r="C46" s="116"/>
      <c r="D46" s="116"/>
      <c r="E46" s="117"/>
      <c r="F46" s="117"/>
      <c r="G46" s="118"/>
    </row>
  </sheetData>
  <mergeCells count="26">
    <mergeCell ref="I31:K31"/>
    <mergeCell ref="B35:C35"/>
    <mergeCell ref="A10:H10"/>
    <mergeCell ref="D35:F35"/>
    <mergeCell ref="C18:E18"/>
    <mergeCell ref="C19:E19"/>
    <mergeCell ref="C15:E15"/>
    <mergeCell ref="C23:E23"/>
    <mergeCell ref="C27:E27"/>
    <mergeCell ref="C29:E29"/>
    <mergeCell ref="B45:F45"/>
    <mergeCell ref="B39:C39"/>
    <mergeCell ref="D39:F39"/>
    <mergeCell ref="B43:F43"/>
    <mergeCell ref="B44:F44"/>
    <mergeCell ref="D38:F38"/>
    <mergeCell ref="B38:C38"/>
    <mergeCell ref="A6:H6"/>
    <mergeCell ref="B34:C34"/>
    <mergeCell ref="D34:F34"/>
    <mergeCell ref="C17:E17"/>
    <mergeCell ref="C21:E21"/>
    <mergeCell ref="C25:E25"/>
    <mergeCell ref="C31:E31"/>
    <mergeCell ref="F31:H31"/>
    <mergeCell ref="A31:B31"/>
  </mergeCells>
  <phoneticPr fontId="7" type="noConversion"/>
  <hyperlinks>
    <hyperlink ref="B45" r:id="rId1"/>
  </hyperlinks>
  <pageMargins left="0.23622047244094491" right="0.23622047244094491" top="0.74803149606299213" bottom="0.74803149606299213" header="0.31496062992125984" footer="0.31496062992125984"/>
  <pageSetup paperSize="9" scale="66" orientation="landscape" r:id="rId2"/>
  <headerFooter alignWithMargins="0">
    <oddFooter>&amp;A&amp;RPage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6" tint="-0.499984740745262"/>
    <pageSetUpPr fitToPage="1"/>
  </sheetPr>
  <dimension ref="A1:P40"/>
  <sheetViews>
    <sheetView zoomScale="80" zoomScaleNormal="80" workbookViewId="0"/>
  </sheetViews>
  <sheetFormatPr defaultColWidth="9" defaultRowHeight="23.25" x14ac:dyDescent="0.35"/>
  <cols>
    <col min="1" max="1" width="6" style="9" customWidth="1"/>
    <col min="2" max="2" width="5.625" style="9" customWidth="1"/>
    <col min="3" max="4" width="16.625" style="9" customWidth="1"/>
    <col min="5" max="5" width="14.75" style="9" customWidth="1"/>
    <col min="6" max="6" width="4.625" style="9" customWidth="1"/>
    <col min="7" max="8" width="16.625" style="9" customWidth="1"/>
    <col min="9" max="14" width="10.625" style="9" customWidth="1"/>
    <col min="15" max="15" width="3.75" style="9" customWidth="1"/>
    <col min="16" max="16384" width="9" style="9"/>
  </cols>
  <sheetData>
    <row r="1" spans="1:16" ht="23.25" customHeight="1" thickBot="1" x14ac:dyDescent="0.4">
      <c r="A1" s="9" t="s">
        <v>15</v>
      </c>
    </row>
    <row r="2" spans="1:16" ht="15" customHeight="1" x14ac:dyDescent="0.35">
      <c r="B2" s="119"/>
      <c r="C2" s="120"/>
      <c r="D2" s="120"/>
      <c r="E2" s="120"/>
      <c r="F2" s="120"/>
      <c r="G2" s="120"/>
      <c r="H2" s="120"/>
      <c r="I2" s="121"/>
      <c r="J2" s="10"/>
      <c r="K2" s="10"/>
      <c r="L2" s="10"/>
      <c r="M2" s="10"/>
      <c r="N2" s="10"/>
      <c r="O2" s="10"/>
      <c r="P2" s="11"/>
    </row>
    <row r="3" spans="1:16" ht="21" customHeight="1" x14ac:dyDescent="0.35">
      <c r="B3" s="122"/>
      <c r="C3" s="123"/>
      <c r="D3" s="124"/>
      <c r="E3" s="123" t="s">
        <v>16</v>
      </c>
      <c r="F3" s="124"/>
      <c r="G3" s="123"/>
      <c r="H3" s="124"/>
      <c r="I3" s="125"/>
      <c r="J3" s="12"/>
      <c r="K3" s="12"/>
      <c r="L3" s="12"/>
      <c r="M3" s="12"/>
      <c r="N3" s="12"/>
      <c r="O3" s="13"/>
      <c r="P3" s="11"/>
    </row>
    <row r="4" spans="1:16" ht="15" customHeight="1" thickBot="1" x14ac:dyDescent="0.4">
      <c r="B4" s="122"/>
      <c r="C4" s="126"/>
      <c r="D4" s="127"/>
      <c r="E4" s="126"/>
      <c r="F4" s="126"/>
      <c r="G4" s="126"/>
      <c r="H4" s="128"/>
      <c r="I4" s="125"/>
      <c r="J4" s="14"/>
      <c r="K4" s="14"/>
      <c r="L4" s="14"/>
      <c r="M4" s="14"/>
      <c r="N4" s="14"/>
      <c r="O4" s="10"/>
      <c r="P4" s="11"/>
    </row>
    <row r="5" spans="1:16" s="15" customFormat="1" ht="15" customHeight="1" x14ac:dyDescent="0.2">
      <c r="B5" s="129"/>
      <c r="C5" s="130"/>
      <c r="D5" s="130"/>
      <c r="E5" s="130"/>
      <c r="F5" s="130"/>
      <c r="G5" s="130"/>
      <c r="H5" s="130"/>
      <c r="I5" s="131"/>
      <c r="J5" s="14"/>
      <c r="K5" s="14"/>
      <c r="L5" s="14"/>
      <c r="M5" s="14"/>
      <c r="N5" s="14"/>
      <c r="O5" s="12"/>
      <c r="P5" s="16"/>
    </row>
    <row r="6" spans="1:16" s="44" customFormat="1" ht="15" customHeight="1" x14ac:dyDescent="0.2">
      <c r="B6" s="132"/>
      <c r="C6" s="133"/>
      <c r="D6" s="133"/>
      <c r="E6" s="133"/>
      <c r="F6" s="133"/>
      <c r="G6" s="133"/>
      <c r="H6" s="133"/>
      <c r="I6" s="134"/>
      <c r="J6" s="14"/>
      <c r="K6" s="14"/>
      <c r="L6" s="14"/>
      <c r="M6" s="14"/>
      <c r="N6" s="14"/>
      <c r="O6" s="12"/>
      <c r="P6" s="14"/>
    </row>
    <row r="7" spans="1:16" s="44" customFormat="1" ht="15" customHeight="1" x14ac:dyDescent="0.2">
      <c r="B7" s="132"/>
      <c r="C7" s="133"/>
      <c r="D7" s="133"/>
      <c r="E7" s="133"/>
      <c r="F7" s="133"/>
      <c r="G7" s="133"/>
      <c r="H7" s="133"/>
      <c r="I7" s="134"/>
      <c r="J7" s="14"/>
      <c r="K7" s="14"/>
      <c r="L7" s="14"/>
      <c r="M7" s="14"/>
      <c r="N7" s="14"/>
      <c r="O7" s="12"/>
      <c r="P7" s="14"/>
    </row>
    <row r="8" spans="1:16" s="44" customFormat="1" ht="15" customHeight="1" x14ac:dyDescent="0.2">
      <c r="B8" s="132"/>
      <c r="C8" s="133"/>
      <c r="D8" s="133"/>
      <c r="E8" s="133"/>
      <c r="F8" s="133"/>
      <c r="G8" s="133"/>
      <c r="H8" s="133"/>
      <c r="I8" s="134"/>
      <c r="J8" s="14"/>
      <c r="K8" s="14"/>
      <c r="L8" s="14"/>
      <c r="M8" s="14"/>
      <c r="N8" s="14"/>
      <c r="O8" s="12"/>
      <c r="P8" s="14"/>
    </row>
    <row r="9" spans="1:16" s="44" customFormat="1" ht="15" customHeight="1" x14ac:dyDescent="0.2">
      <c r="B9" s="132"/>
      <c r="C9" s="133"/>
      <c r="D9" s="133"/>
      <c r="E9" s="133"/>
      <c r="F9" s="133"/>
      <c r="G9" s="133"/>
      <c r="H9" s="133"/>
      <c r="I9" s="134"/>
      <c r="J9" s="14"/>
      <c r="K9" s="14"/>
      <c r="L9" s="14"/>
      <c r="M9" s="14"/>
      <c r="N9" s="14"/>
      <c r="O9" s="12"/>
      <c r="P9" s="14"/>
    </row>
    <row r="10" spans="1:16" s="44" customFormat="1" ht="15" customHeight="1" x14ac:dyDescent="0.2">
      <c r="B10" s="132"/>
      <c r="C10" s="133"/>
      <c r="D10" s="133"/>
      <c r="E10" s="133"/>
      <c r="F10" s="133"/>
      <c r="G10" s="133"/>
      <c r="H10" s="133"/>
      <c r="I10" s="134"/>
      <c r="J10" s="14"/>
      <c r="K10" s="14"/>
      <c r="L10" s="14"/>
      <c r="M10" s="14"/>
      <c r="N10" s="14"/>
      <c r="O10" s="12"/>
      <c r="P10" s="14"/>
    </row>
    <row r="11" spans="1:16" s="44" customFormat="1" ht="15" customHeight="1" x14ac:dyDescent="0.2">
      <c r="B11" s="132"/>
      <c r="C11" s="133"/>
      <c r="D11" s="133"/>
      <c r="E11" s="133"/>
      <c r="F11" s="133"/>
      <c r="G11" s="133"/>
      <c r="H11" s="133"/>
      <c r="I11" s="134"/>
      <c r="J11" s="14"/>
      <c r="K11" s="14"/>
      <c r="L11" s="14"/>
      <c r="M11" s="14"/>
      <c r="N11" s="14"/>
      <c r="O11" s="12"/>
      <c r="P11" s="14"/>
    </row>
    <row r="12" spans="1:16" s="44" customFormat="1" ht="15" customHeight="1" x14ac:dyDescent="0.2">
      <c r="B12" s="132"/>
      <c r="C12" s="133"/>
      <c r="D12" s="133"/>
      <c r="E12" s="133"/>
      <c r="F12" s="133"/>
      <c r="G12" s="133"/>
      <c r="H12" s="133"/>
      <c r="I12" s="134"/>
      <c r="J12" s="14"/>
      <c r="K12" s="14"/>
      <c r="L12" s="14"/>
      <c r="M12" s="14"/>
      <c r="N12" s="14"/>
      <c r="O12" s="12"/>
      <c r="P12" s="14"/>
    </row>
    <row r="13" spans="1:16" s="44" customFormat="1" ht="15" customHeight="1" x14ac:dyDescent="0.2">
      <c r="B13" s="132"/>
      <c r="C13" s="133"/>
      <c r="D13" s="133"/>
      <c r="E13" s="133"/>
      <c r="F13" s="133"/>
      <c r="G13" s="133"/>
      <c r="H13" s="133"/>
      <c r="I13" s="134"/>
      <c r="J13" s="14"/>
      <c r="K13" s="14"/>
      <c r="L13" s="14"/>
      <c r="M13" s="14"/>
      <c r="N13" s="14"/>
      <c r="O13" s="12"/>
      <c r="P13" s="14"/>
    </row>
    <row r="14" spans="1:16" s="44" customFormat="1" ht="15" customHeight="1" x14ac:dyDescent="0.2">
      <c r="B14" s="132"/>
      <c r="C14" s="516"/>
      <c r="D14" s="516"/>
      <c r="E14" s="516"/>
      <c r="F14" s="133"/>
      <c r="G14" s="133"/>
      <c r="H14" s="133"/>
      <c r="I14" s="134"/>
      <c r="J14" s="14"/>
      <c r="K14" s="14"/>
      <c r="L14" s="14"/>
      <c r="M14" s="14"/>
      <c r="N14" s="14"/>
      <c r="O14" s="12"/>
      <c r="P14" s="14"/>
    </row>
    <row r="15" spans="1:16" s="44" customFormat="1" ht="15" customHeight="1" x14ac:dyDescent="0.2">
      <c r="B15" s="132"/>
      <c r="C15" s="133"/>
      <c r="D15" s="133"/>
      <c r="E15" s="133"/>
      <c r="F15" s="133"/>
      <c r="G15" s="133"/>
      <c r="H15" s="133"/>
      <c r="I15" s="134"/>
      <c r="J15" s="14"/>
      <c r="K15" s="14"/>
      <c r="L15" s="14"/>
      <c r="M15" s="14"/>
      <c r="N15" s="14"/>
      <c r="O15" s="12"/>
      <c r="P15" s="14"/>
    </row>
    <row r="16" spans="1:16" s="44" customFormat="1" ht="15" customHeight="1" x14ac:dyDescent="0.2">
      <c r="B16" s="132"/>
      <c r="C16" s="133"/>
      <c r="D16" s="133"/>
      <c r="E16" s="133"/>
      <c r="F16" s="133"/>
      <c r="G16" s="133"/>
      <c r="H16" s="133"/>
      <c r="I16" s="134"/>
      <c r="J16" s="14"/>
      <c r="K16" s="14"/>
      <c r="L16" s="14"/>
      <c r="M16" s="14"/>
      <c r="N16" s="14"/>
      <c r="O16" s="12"/>
      <c r="P16" s="14"/>
    </row>
    <row r="17" spans="1:16" s="44" customFormat="1" ht="15" customHeight="1" x14ac:dyDescent="0.2">
      <c r="B17" s="132"/>
      <c r="C17" s="133"/>
      <c r="D17" s="133"/>
      <c r="E17" s="133"/>
      <c r="F17" s="133"/>
      <c r="G17" s="133"/>
      <c r="H17" s="133"/>
      <c r="I17" s="134"/>
      <c r="J17" s="14"/>
      <c r="K17" s="14"/>
      <c r="L17" s="14"/>
      <c r="M17" s="14"/>
      <c r="N17" s="14"/>
      <c r="O17" s="12"/>
      <c r="P17" s="14"/>
    </row>
    <row r="18" spans="1:16" s="44" customFormat="1" ht="15" customHeight="1" x14ac:dyDescent="0.2">
      <c r="B18" s="132"/>
      <c r="C18" s="133"/>
      <c r="D18" s="133"/>
      <c r="E18" s="133"/>
      <c r="F18" s="133"/>
      <c r="G18" s="133"/>
      <c r="H18" s="133"/>
      <c r="I18" s="134"/>
      <c r="J18" s="14"/>
      <c r="K18" s="14"/>
      <c r="L18" s="14"/>
      <c r="M18" s="14"/>
      <c r="N18" s="14"/>
      <c r="O18" s="12"/>
      <c r="P18" s="14"/>
    </row>
    <row r="19" spans="1:16" s="44" customFormat="1" ht="15" customHeight="1" x14ac:dyDescent="0.2">
      <c r="B19" s="132"/>
      <c r="C19" s="133"/>
      <c r="D19" s="133"/>
      <c r="E19" s="133"/>
      <c r="F19" s="133"/>
      <c r="G19" s="133"/>
      <c r="H19" s="133"/>
      <c r="I19" s="134"/>
      <c r="J19" s="14"/>
      <c r="K19" s="14"/>
      <c r="L19" s="14"/>
      <c r="M19" s="14"/>
      <c r="N19" s="14"/>
      <c r="O19" s="12"/>
      <c r="P19" s="14"/>
    </row>
    <row r="20" spans="1:16" s="44" customFormat="1" ht="15" customHeight="1" x14ac:dyDescent="0.2">
      <c r="B20" s="132"/>
      <c r="C20" s="133"/>
      <c r="D20" s="133"/>
      <c r="E20" s="133"/>
      <c r="F20" s="133"/>
      <c r="G20" s="133"/>
      <c r="H20" s="133"/>
      <c r="I20" s="134"/>
      <c r="J20" s="14"/>
      <c r="K20" s="14"/>
      <c r="L20" s="14"/>
      <c r="M20" s="14"/>
      <c r="N20" s="14"/>
      <c r="O20" s="12"/>
      <c r="P20" s="14"/>
    </row>
    <row r="21" spans="1:16" s="44" customFormat="1" ht="15.75" customHeight="1" x14ac:dyDescent="0.2">
      <c r="B21" s="132"/>
      <c r="C21" s="133"/>
      <c r="D21" s="133"/>
      <c r="E21" s="133"/>
      <c r="F21" s="133"/>
      <c r="G21" s="133"/>
      <c r="H21" s="133"/>
      <c r="I21" s="134"/>
      <c r="J21" s="14"/>
      <c r="K21" s="14"/>
      <c r="L21" s="14"/>
      <c r="M21" s="14"/>
      <c r="N21" s="14"/>
      <c r="O21" s="12"/>
      <c r="P21" s="14"/>
    </row>
    <row r="22" spans="1:16" s="44" customFormat="1" ht="15.75" customHeight="1" x14ac:dyDescent="0.2">
      <c r="B22" s="132"/>
      <c r="C22" s="133"/>
      <c r="D22" s="133"/>
      <c r="E22" s="133"/>
      <c r="F22" s="133"/>
      <c r="G22" s="133"/>
      <c r="H22" s="133"/>
      <c r="I22" s="134"/>
      <c r="J22" s="14"/>
      <c r="K22" s="14"/>
      <c r="L22" s="14"/>
      <c r="M22" s="14"/>
      <c r="N22" s="14"/>
      <c r="O22" s="12"/>
      <c r="P22" s="14"/>
    </row>
    <row r="23" spans="1:16" s="44" customFormat="1" ht="15" customHeight="1" x14ac:dyDescent="0.2">
      <c r="B23" s="132"/>
      <c r="C23" s="133"/>
      <c r="D23" s="133"/>
      <c r="E23" s="133"/>
      <c r="F23" s="133"/>
      <c r="G23" s="133"/>
      <c r="H23" s="133"/>
      <c r="I23" s="134"/>
      <c r="J23" s="14"/>
      <c r="K23" s="14"/>
      <c r="L23" s="14"/>
      <c r="M23" s="14"/>
      <c r="N23" s="14"/>
      <c r="O23" s="12"/>
      <c r="P23" s="14"/>
    </row>
    <row r="24" spans="1:16" s="44" customFormat="1" ht="15" customHeight="1" x14ac:dyDescent="0.2">
      <c r="B24" s="132"/>
      <c r="C24" s="133"/>
      <c r="D24" s="133"/>
      <c r="E24" s="133"/>
      <c r="F24" s="133"/>
      <c r="G24" s="133"/>
      <c r="H24" s="133"/>
      <c r="I24" s="134"/>
      <c r="J24" s="14"/>
      <c r="K24" s="14"/>
      <c r="L24" s="14"/>
      <c r="M24" s="14"/>
      <c r="N24" s="14"/>
      <c r="O24" s="12"/>
      <c r="P24" s="14"/>
    </row>
    <row r="25" spans="1:16" s="44" customFormat="1" ht="15" customHeight="1" x14ac:dyDescent="0.2">
      <c r="B25" s="132"/>
      <c r="C25" s="133"/>
      <c r="D25" s="133"/>
      <c r="E25" s="133"/>
      <c r="F25" s="133"/>
      <c r="G25" s="133"/>
      <c r="H25" s="133"/>
      <c r="I25" s="134"/>
      <c r="J25" s="14"/>
      <c r="K25" s="14"/>
      <c r="L25" s="14"/>
      <c r="M25" s="14"/>
      <c r="N25" s="14"/>
      <c r="O25" s="12"/>
      <c r="P25" s="14"/>
    </row>
    <row r="26" spans="1:16" s="44" customFormat="1" ht="15" customHeight="1" x14ac:dyDescent="0.2">
      <c r="B26" s="132"/>
      <c r="C26" s="133"/>
      <c r="D26" s="135"/>
      <c r="E26" s="133"/>
      <c r="F26" s="133"/>
      <c r="G26" s="133"/>
      <c r="H26" s="133"/>
      <c r="I26" s="134"/>
      <c r="J26" s="14"/>
      <c r="K26" s="14"/>
      <c r="L26" s="14"/>
      <c r="M26" s="14"/>
      <c r="N26" s="14"/>
      <c r="O26" s="12"/>
      <c r="P26" s="14"/>
    </row>
    <row r="27" spans="1:16" s="44" customFormat="1" ht="15" customHeight="1" x14ac:dyDescent="0.2">
      <c r="A27" s="14"/>
      <c r="B27" s="132"/>
      <c r="C27" s="135"/>
      <c r="D27" s="135"/>
      <c r="E27" s="133"/>
      <c r="F27" s="133"/>
      <c r="G27" s="133"/>
      <c r="H27" s="133"/>
      <c r="I27" s="134"/>
      <c r="J27" s="14"/>
      <c r="K27" s="14"/>
      <c r="L27" s="14"/>
      <c r="M27" s="14"/>
      <c r="N27" s="14"/>
      <c r="O27" s="12"/>
      <c r="P27" s="14"/>
    </row>
    <row r="28" spans="1:16" s="44" customFormat="1" ht="15" customHeight="1" x14ac:dyDescent="0.2">
      <c r="A28" s="14"/>
      <c r="B28" s="132"/>
      <c r="C28" s="135"/>
      <c r="D28" s="135"/>
      <c r="E28" s="133"/>
      <c r="F28" s="133"/>
      <c r="G28" s="133"/>
      <c r="H28" s="133"/>
      <c r="I28" s="134"/>
      <c r="J28" s="14"/>
      <c r="K28" s="14"/>
      <c r="L28" s="14"/>
      <c r="M28" s="14"/>
      <c r="N28" s="14"/>
      <c r="O28" s="12"/>
      <c r="P28" s="14"/>
    </row>
    <row r="29" spans="1:16" s="44" customFormat="1" ht="15" customHeight="1" x14ac:dyDescent="0.2">
      <c r="A29" s="14"/>
      <c r="B29" s="132"/>
      <c r="C29" s="135"/>
      <c r="D29" s="135"/>
      <c r="E29" s="133"/>
      <c r="F29" s="133"/>
      <c r="G29" s="133"/>
      <c r="H29" s="133"/>
      <c r="I29" s="134"/>
      <c r="J29" s="14"/>
      <c r="K29" s="14"/>
      <c r="L29" s="14"/>
      <c r="M29" s="14"/>
      <c r="N29" s="14"/>
      <c r="O29" s="12"/>
      <c r="P29" s="14"/>
    </row>
    <row r="30" spans="1:16" s="44" customFormat="1" ht="15" customHeight="1" x14ac:dyDescent="0.2">
      <c r="A30" s="14"/>
      <c r="B30" s="132"/>
      <c r="C30" s="133"/>
      <c r="D30" s="133"/>
      <c r="E30" s="133"/>
      <c r="F30" s="133"/>
      <c r="G30" s="133"/>
      <c r="H30" s="133"/>
      <c r="I30" s="134"/>
      <c r="J30" s="14"/>
      <c r="K30" s="14"/>
      <c r="L30" s="14"/>
      <c r="M30" s="14"/>
      <c r="N30" s="14"/>
      <c r="O30" s="12"/>
      <c r="P30" s="14"/>
    </row>
    <row r="31" spans="1:16" s="44" customFormat="1" ht="15" customHeight="1" x14ac:dyDescent="0.2">
      <c r="A31" s="14"/>
      <c r="B31" s="132"/>
      <c r="C31" s="133"/>
      <c r="D31" s="133"/>
      <c r="E31" s="133"/>
      <c r="F31" s="133"/>
      <c r="G31" s="133"/>
      <c r="H31" s="133"/>
      <c r="I31" s="134"/>
      <c r="J31" s="12"/>
      <c r="K31" s="12"/>
      <c r="L31" s="12"/>
      <c r="M31" s="12"/>
      <c r="N31" s="12"/>
      <c r="O31" s="12"/>
      <c r="P31" s="14"/>
    </row>
    <row r="32" spans="1:16" s="44" customFormat="1" ht="15" customHeight="1" x14ac:dyDescent="0.2">
      <c r="A32" s="14"/>
      <c r="B32" s="132"/>
      <c r="C32" s="133"/>
      <c r="D32" s="133"/>
      <c r="E32" s="133"/>
      <c r="F32" s="133"/>
      <c r="G32" s="133"/>
      <c r="H32" s="133"/>
      <c r="I32" s="134"/>
      <c r="J32" s="12"/>
      <c r="K32" s="12"/>
      <c r="L32" s="12"/>
      <c r="M32" s="12"/>
      <c r="N32" s="12"/>
      <c r="O32" s="12"/>
      <c r="P32" s="14"/>
    </row>
    <row r="33" spans="1:16" s="44" customFormat="1" ht="15" customHeight="1" x14ac:dyDescent="0.2">
      <c r="A33" s="14"/>
      <c r="B33" s="132"/>
      <c r="C33" s="133"/>
      <c r="D33" s="133"/>
      <c r="E33" s="133"/>
      <c r="F33" s="133"/>
      <c r="G33" s="133"/>
      <c r="H33" s="133"/>
      <c r="I33" s="134"/>
      <c r="J33" s="12"/>
      <c r="K33" s="12"/>
      <c r="L33" s="12"/>
      <c r="M33" s="12"/>
      <c r="N33" s="12"/>
      <c r="O33" s="12"/>
      <c r="P33" s="14"/>
    </row>
    <row r="34" spans="1:16" s="44" customFormat="1" ht="15" customHeight="1" x14ac:dyDescent="0.2">
      <c r="A34" s="14"/>
      <c r="B34" s="132"/>
      <c r="C34" s="133"/>
      <c r="D34" s="133"/>
      <c r="E34" s="133"/>
      <c r="F34" s="133"/>
      <c r="G34" s="133"/>
      <c r="H34" s="133"/>
      <c r="I34" s="134"/>
      <c r="J34" s="12"/>
      <c r="K34" s="12"/>
      <c r="L34" s="12"/>
      <c r="M34" s="12"/>
      <c r="N34" s="12"/>
      <c r="O34" s="12"/>
      <c r="P34" s="14"/>
    </row>
    <row r="35" spans="1:16" s="44" customFormat="1" ht="15" customHeight="1" x14ac:dyDescent="0.2">
      <c r="A35" s="14"/>
      <c r="B35" s="132"/>
      <c r="C35" s="133"/>
      <c r="D35" s="133"/>
      <c r="E35" s="133"/>
      <c r="F35" s="136"/>
      <c r="G35" s="133"/>
      <c r="H35" s="133"/>
      <c r="I35" s="134"/>
      <c r="J35" s="12"/>
      <c r="K35" s="12"/>
      <c r="L35" s="12"/>
      <c r="M35" s="12"/>
      <c r="N35" s="12"/>
      <c r="O35" s="12"/>
      <c r="P35" s="14"/>
    </row>
    <row r="36" spans="1:16" s="44" customFormat="1" ht="15" customHeight="1" x14ac:dyDescent="0.2">
      <c r="A36" s="14"/>
      <c r="B36" s="132"/>
      <c r="C36" s="133"/>
      <c r="D36" s="133"/>
      <c r="E36" s="133"/>
      <c r="F36" s="136"/>
      <c r="G36" s="133"/>
      <c r="H36" s="137"/>
      <c r="I36" s="134"/>
      <c r="J36" s="12"/>
      <c r="K36" s="12"/>
      <c r="L36" s="12"/>
      <c r="M36" s="12"/>
      <c r="N36" s="12"/>
      <c r="O36" s="12"/>
      <c r="P36" s="14"/>
    </row>
    <row r="37" spans="1:16" s="44" customFormat="1" ht="15" customHeight="1" x14ac:dyDescent="0.2">
      <c r="A37" s="14"/>
      <c r="B37" s="132"/>
      <c r="C37" s="133"/>
      <c r="D37" s="133"/>
      <c r="E37" s="133"/>
      <c r="F37" s="136"/>
      <c r="G37" s="133"/>
      <c r="H37" s="133"/>
      <c r="I37" s="134"/>
      <c r="J37" s="12"/>
      <c r="K37" s="12"/>
      <c r="L37" s="12"/>
      <c r="M37" s="12"/>
      <c r="N37" s="12"/>
      <c r="O37" s="12"/>
      <c r="P37" s="14"/>
    </row>
    <row r="38" spans="1:16" s="44" customFormat="1" ht="15" customHeight="1" x14ac:dyDescent="0.2">
      <c r="A38" s="14"/>
      <c r="B38" s="132"/>
      <c r="C38" s="133"/>
      <c r="D38" s="133"/>
      <c r="E38" s="133"/>
      <c r="F38" s="136"/>
      <c r="G38" s="133"/>
      <c r="H38" s="133"/>
      <c r="I38" s="134"/>
      <c r="J38" s="12"/>
      <c r="K38" s="12"/>
      <c r="L38" s="12"/>
      <c r="M38" s="12"/>
      <c r="N38" s="12"/>
      <c r="O38" s="12"/>
      <c r="P38" s="14"/>
    </row>
    <row r="39" spans="1:16" s="44" customFormat="1" ht="15" customHeight="1" x14ac:dyDescent="0.2">
      <c r="A39" s="14"/>
      <c r="B39" s="132"/>
      <c r="C39" s="133"/>
      <c r="D39" s="133"/>
      <c r="E39" s="133"/>
      <c r="F39" s="136"/>
      <c r="G39" s="133"/>
      <c r="H39" s="133"/>
      <c r="I39" s="134"/>
      <c r="J39" s="12"/>
      <c r="K39" s="12"/>
      <c r="L39" s="12"/>
      <c r="M39" s="12"/>
      <c r="N39" s="12"/>
      <c r="O39" s="12"/>
      <c r="P39" s="14"/>
    </row>
    <row r="40" spans="1:16" ht="24" thickBot="1" x14ac:dyDescent="0.4">
      <c r="B40" s="138"/>
      <c r="C40" s="139"/>
      <c r="D40" s="139"/>
      <c r="E40" s="140"/>
      <c r="F40" s="140"/>
      <c r="G40" s="140"/>
      <c r="H40" s="140"/>
      <c r="I40" s="141"/>
    </row>
  </sheetData>
  <mergeCells count="1">
    <mergeCell ref="C14:E14"/>
  </mergeCells>
  <phoneticPr fontId="27" type="noConversion"/>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9999"/>
    <pageSetUpPr fitToPage="1"/>
  </sheetPr>
  <dimension ref="B1:H36"/>
  <sheetViews>
    <sheetView zoomScale="80" zoomScaleNormal="80" workbookViewId="0"/>
  </sheetViews>
  <sheetFormatPr defaultColWidth="9" defaultRowHeight="12.75" x14ac:dyDescent="0.2"/>
  <cols>
    <col min="1" max="1" width="11.75" style="19" customWidth="1"/>
    <col min="2" max="2" width="47.25" style="19" customWidth="1"/>
    <col min="3" max="4" width="42.625" style="19" customWidth="1"/>
    <col min="5" max="5" width="6.625" style="19" customWidth="1"/>
    <col min="6" max="8" width="19.625" style="19" customWidth="1"/>
    <col min="9" max="9" width="18.125" style="19" customWidth="1"/>
    <col min="10" max="16384" width="9" style="19"/>
  </cols>
  <sheetData>
    <row r="1" spans="2:8" ht="29.25" customHeight="1" x14ac:dyDescent="0.45">
      <c r="B1" s="20" t="s">
        <v>88</v>
      </c>
      <c r="D1" s="42"/>
    </row>
    <row r="2" spans="2:8" ht="15" x14ac:dyDescent="0.25">
      <c r="B2" s="46" t="str">
        <f>Tradingname</f>
        <v>Southern Cross Pipelines Australia Pty Limited</v>
      </c>
      <c r="C2" s="47"/>
    </row>
    <row r="3" spans="2:8" ht="15" x14ac:dyDescent="0.25">
      <c r="B3" s="48" t="s">
        <v>157</v>
      </c>
      <c r="C3" s="49">
        <f>Yearending</f>
        <v>45473</v>
      </c>
    </row>
    <row r="4" spans="2:8" ht="20.25" x14ac:dyDescent="0.3">
      <c r="B4" s="17"/>
    </row>
    <row r="5" spans="2:8" ht="15.75" x14ac:dyDescent="0.25">
      <c r="B5" s="28" t="s">
        <v>160</v>
      </c>
    </row>
    <row r="6" spans="2:8" x14ac:dyDescent="0.2">
      <c r="B6" s="21"/>
      <c r="C6" s="24"/>
      <c r="D6" s="24"/>
      <c r="E6" s="25"/>
      <c r="F6" s="29"/>
      <c r="G6" s="26"/>
      <c r="H6" s="26"/>
    </row>
    <row r="7" spans="2:8" ht="13.5" customHeight="1" x14ac:dyDescent="0.2">
      <c r="B7" s="142" t="s">
        <v>27</v>
      </c>
      <c r="C7" s="143" t="s">
        <v>534</v>
      </c>
      <c r="D7" s="144"/>
    </row>
    <row r="8" spans="2:8" ht="13.5" customHeight="1" x14ac:dyDescent="0.2">
      <c r="B8" s="142" t="s">
        <v>156</v>
      </c>
      <c r="C8" s="408">
        <v>44</v>
      </c>
      <c r="D8" s="144"/>
    </row>
    <row r="9" spans="2:8" ht="13.5" customHeight="1" x14ac:dyDescent="0.2">
      <c r="B9" s="142" t="s">
        <v>28</v>
      </c>
      <c r="C9" s="408">
        <v>1</v>
      </c>
      <c r="D9" s="144"/>
    </row>
    <row r="10" spans="2:8" ht="13.5" customHeight="1" x14ac:dyDescent="0.2">
      <c r="B10" s="142" t="s">
        <v>29</v>
      </c>
      <c r="C10" s="145" t="s">
        <v>535</v>
      </c>
      <c r="D10" s="144"/>
    </row>
    <row r="11" spans="2:8" x14ac:dyDescent="0.2">
      <c r="B11" s="144"/>
      <c r="C11" s="144"/>
      <c r="D11" s="144"/>
    </row>
    <row r="12" spans="2:8" ht="15.75" x14ac:dyDescent="0.25">
      <c r="B12" s="146" t="s">
        <v>161</v>
      </c>
      <c r="C12" s="144"/>
      <c r="D12" s="144"/>
    </row>
    <row r="13" spans="2:8" x14ac:dyDescent="0.2">
      <c r="B13" s="144"/>
      <c r="C13" s="144"/>
      <c r="D13" s="144"/>
    </row>
    <row r="14" spans="2:8" ht="51" customHeight="1" x14ac:dyDescent="0.2">
      <c r="B14" s="147" t="s">
        <v>30</v>
      </c>
      <c r="C14" s="148" t="s">
        <v>116</v>
      </c>
      <c r="D14" s="148" t="s">
        <v>41</v>
      </c>
    </row>
    <row r="15" spans="2:8" ht="14.25" x14ac:dyDescent="0.2">
      <c r="B15" s="151" t="s">
        <v>31</v>
      </c>
      <c r="C15" s="152"/>
      <c r="D15" s="153"/>
    </row>
    <row r="16" spans="2:8" x14ac:dyDescent="0.2">
      <c r="B16" s="335" t="s">
        <v>349</v>
      </c>
      <c r="C16" s="149" t="s">
        <v>594</v>
      </c>
      <c r="D16" s="149" t="s">
        <v>438</v>
      </c>
    </row>
    <row r="17" spans="2:4" ht="17.25" customHeight="1" x14ac:dyDescent="0.2">
      <c r="B17" s="142" t="s">
        <v>32</v>
      </c>
      <c r="C17" s="149" t="s">
        <v>594</v>
      </c>
      <c r="D17" s="149" t="s">
        <v>438</v>
      </c>
    </row>
    <row r="18" spans="2:4" x14ac:dyDescent="0.2">
      <c r="B18" s="142" t="s">
        <v>33</v>
      </c>
      <c r="C18" s="149" t="s">
        <v>438</v>
      </c>
      <c r="D18" s="149" t="s">
        <v>438</v>
      </c>
    </row>
    <row r="19" spans="2:4" ht="14.25" x14ac:dyDescent="0.2">
      <c r="B19" s="151" t="s">
        <v>207</v>
      </c>
      <c r="C19" s="152"/>
      <c r="D19" s="153"/>
    </row>
    <row r="20" spans="2:4" x14ac:dyDescent="0.2">
      <c r="B20" s="335" t="s">
        <v>350</v>
      </c>
      <c r="C20" s="149" t="s">
        <v>438</v>
      </c>
      <c r="D20" s="149" t="s">
        <v>438</v>
      </c>
    </row>
    <row r="21" spans="2:4" ht="25.5" x14ac:dyDescent="0.2">
      <c r="B21" s="335" t="s">
        <v>351</v>
      </c>
      <c r="C21" s="149" t="s">
        <v>438</v>
      </c>
      <c r="D21" s="149" t="s">
        <v>438</v>
      </c>
    </row>
    <row r="22" spans="2:4" ht="14.25" x14ac:dyDescent="0.2">
      <c r="B22" s="151" t="s">
        <v>34</v>
      </c>
      <c r="C22" s="152"/>
      <c r="D22" s="153"/>
    </row>
    <row r="23" spans="2:4" x14ac:dyDescent="0.2">
      <c r="B23" s="142" t="s">
        <v>35</v>
      </c>
      <c r="C23" s="149" t="s">
        <v>438</v>
      </c>
      <c r="D23" s="149" t="s">
        <v>438</v>
      </c>
    </row>
    <row r="24" spans="2:4" x14ac:dyDescent="0.2">
      <c r="B24" s="142" t="s">
        <v>36</v>
      </c>
      <c r="C24" s="149" t="s">
        <v>438</v>
      </c>
      <c r="D24" s="149" t="s">
        <v>438</v>
      </c>
    </row>
    <row r="25" spans="2:4" ht="14.25" x14ac:dyDescent="0.2">
      <c r="B25" s="151" t="s">
        <v>37</v>
      </c>
      <c r="C25" s="152"/>
      <c r="D25" s="153"/>
    </row>
    <row r="26" spans="2:4" x14ac:dyDescent="0.2">
      <c r="B26" s="142" t="s">
        <v>38</v>
      </c>
      <c r="C26" s="149" t="s">
        <v>438</v>
      </c>
      <c r="D26" s="149" t="s">
        <v>438</v>
      </c>
    </row>
    <row r="27" spans="2:4" x14ac:dyDescent="0.2">
      <c r="B27" s="142" t="s">
        <v>39</v>
      </c>
      <c r="C27" s="149" t="s">
        <v>438</v>
      </c>
      <c r="D27" s="149" t="s">
        <v>438</v>
      </c>
    </row>
    <row r="28" spans="2:4" ht="14.25" x14ac:dyDescent="0.2">
      <c r="B28" s="151" t="s">
        <v>40</v>
      </c>
      <c r="C28" s="152"/>
      <c r="D28" s="153"/>
    </row>
    <row r="29" spans="2:4" x14ac:dyDescent="0.2">
      <c r="B29" s="150" t="s">
        <v>158</v>
      </c>
      <c r="C29" s="149"/>
      <c r="D29" s="149"/>
    </row>
    <row r="30" spans="2:4" x14ac:dyDescent="0.2">
      <c r="B30" s="150" t="s">
        <v>158</v>
      </c>
      <c r="C30" s="149"/>
      <c r="D30" s="149"/>
    </row>
    <row r="31" spans="2:4" x14ac:dyDescent="0.2">
      <c r="B31" s="150" t="s">
        <v>158</v>
      </c>
      <c r="C31" s="149"/>
      <c r="D31" s="149"/>
    </row>
    <row r="32" spans="2:4" x14ac:dyDescent="0.2">
      <c r="B32" s="150" t="s">
        <v>158</v>
      </c>
      <c r="C32" s="149"/>
      <c r="D32" s="149"/>
    </row>
    <row r="33" spans="2:4" x14ac:dyDescent="0.2">
      <c r="B33" s="150" t="s">
        <v>158</v>
      </c>
      <c r="C33" s="149"/>
      <c r="D33" s="149"/>
    </row>
    <row r="34" spans="2:4" x14ac:dyDescent="0.2">
      <c r="B34" s="150" t="s">
        <v>158</v>
      </c>
      <c r="C34" s="149"/>
      <c r="D34" s="149"/>
    </row>
    <row r="35" spans="2:4" x14ac:dyDescent="0.2">
      <c r="B35" s="150" t="s">
        <v>158</v>
      </c>
      <c r="C35" s="149"/>
      <c r="D35" s="149"/>
    </row>
    <row r="36" spans="2:4" x14ac:dyDescent="0.2">
      <c r="B36" s="150" t="s">
        <v>158</v>
      </c>
      <c r="C36" s="149"/>
      <c r="D36" s="149"/>
    </row>
  </sheetData>
  <dataValidations count="2">
    <dataValidation type="list" allowBlank="1" showInputMessage="1" showErrorMessage="1" sqref="C10">
      <formula1>"Distribution,Transmission"</formula1>
    </dataValidation>
    <dataValidation type="list" allowBlank="1" showInputMessage="1" showErrorMessage="1" sqref="C29:D36 C16:D18 C20:D21 C23:D24 C26:D27">
      <formula1>"Yes,No"</formula1>
    </dataValidation>
  </dataValidations>
  <pageMargins left="0.23622047244094491" right="0.23622047244094491" top="0.74803149606299213" bottom="0.74803149606299213" header="0.31496062992125984" footer="0.31496062992125984"/>
  <pageSetup paperSize="9" scale="90" orientation="landscape" r:id="rId1"/>
  <headerFooter alignWithMargins="0">
    <oddFooter>&amp;A&amp;RPage &amp;P</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theme="5" tint="-0.499984740745262"/>
    <pageSetUpPr fitToPage="1"/>
  </sheetPr>
  <dimension ref="A1:BT74"/>
  <sheetViews>
    <sheetView showGridLines="0" zoomScale="80" zoomScaleNormal="80" workbookViewId="0">
      <pane xSplit="3" ySplit="8" topLeftCell="X9" activePane="bottomRight" state="frozen"/>
      <selection activeCell="W45" sqref="W45"/>
      <selection pane="topRight" activeCell="W45" sqref="W45"/>
      <selection pane="bottomLeft" activeCell="W45" sqref="W45"/>
      <selection pane="bottomRight"/>
    </sheetView>
  </sheetViews>
  <sheetFormatPr defaultRowHeight="14.25" x14ac:dyDescent="0.2"/>
  <cols>
    <col min="1" max="1" width="14.5" customWidth="1"/>
    <col min="2" max="2" width="47" customWidth="1"/>
    <col min="3" max="3" width="22.625" customWidth="1"/>
    <col min="4" max="32" width="17.25" customWidth="1"/>
    <col min="33" max="38" width="10.75" customWidth="1"/>
    <col min="40" max="40" width="9" style="76" customWidth="1"/>
  </cols>
  <sheetData>
    <row r="1" spans="1:72" ht="20.25" x14ac:dyDescent="0.3">
      <c r="B1" s="517" t="s">
        <v>352</v>
      </c>
      <c r="C1" s="517"/>
      <c r="D1" s="517"/>
    </row>
    <row r="2" spans="1:72" ht="15" x14ac:dyDescent="0.25">
      <c r="B2" s="46" t="str">
        <f>Tradingname</f>
        <v>Southern Cross Pipelines Australia Pty Limited</v>
      </c>
      <c r="C2" s="47"/>
      <c r="D2" s="19"/>
    </row>
    <row r="3" spans="1:72" ht="15" x14ac:dyDescent="0.25">
      <c r="B3" s="48" t="s">
        <v>157</v>
      </c>
      <c r="C3" s="49">
        <f>Yearending</f>
        <v>45473</v>
      </c>
      <c r="D3" s="19"/>
    </row>
    <row r="4" spans="1:72" ht="17.100000000000001" customHeight="1" x14ac:dyDescent="0.3">
      <c r="B4" s="17"/>
      <c r="C4" s="19"/>
      <c r="D4" s="40"/>
    </row>
    <row r="5" spans="1:72" ht="15.75" x14ac:dyDescent="0.25">
      <c r="A5" s="54"/>
      <c r="B5" s="56" t="s">
        <v>233</v>
      </c>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7"/>
      <c r="AG5" s="54"/>
      <c r="AH5" s="54"/>
      <c r="AI5" s="54"/>
      <c r="AJ5" s="54"/>
      <c r="AK5" s="54"/>
      <c r="AL5" s="54"/>
      <c r="AM5" s="54"/>
      <c r="AN5" s="55"/>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row>
    <row r="6" spans="1:72" x14ac:dyDescent="0.2">
      <c r="A6" s="54"/>
      <c r="B6" s="54"/>
      <c r="C6" s="54"/>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9"/>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4"/>
      <c r="BR6" s="54"/>
      <c r="BS6" s="54"/>
      <c r="BT6" s="54"/>
    </row>
    <row r="7" spans="1:72" s="84" customFormat="1" ht="15.75" x14ac:dyDescent="0.2">
      <c r="A7" s="387"/>
      <c r="B7" s="81" t="s">
        <v>76</v>
      </c>
      <c r="C7" s="80"/>
      <c r="D7" s="386" t="str">
        <f>YEAR(Cover!$C$25)-1&amp;"-"&amp;RIGHT(YEAR(Cover!$C$25),2)</f>
        <v>1995-96</v>
      </c>
      <c r="E7" s="386" t="str">
        <f>YEAR(Cover!$C$25)&amp;"-"&amp;RIGHT(YEAR(Cover!$C$25)+1,2)</f>
        <v>1996-97</v>
      </c>
      <c r="F7" s="386" t="str">
        <f>YEAR(Cover!$C$25)+1&amp;"-"&amp;RIGHT(YEAR(Cover!$C$25)+2,2)</f>
        <v>1997-98</v>
      </c>
      <c r="G7" s="386" t="str">
        <f>YEAR(Cover!$C$25)+2&amp;"-"&amp;RIGHT(YEAR(Cover!$C$25)+3,2)</f>
        <v>1998-99</v>
      </c>
      <c r="H7" s="386" t="str">
        <f>YEAR(Cover!$C$25)+3&amp;"-"&amp;RIGHT(YEAR(Cover!$C$25)+4,2)</f>
        <v>1999-00</v>
      </c>
      <c r="I7" s="386" t="str">
        <f>YEAR(Cover!$C$25)+4&amp;"-"&amp;RIGHT(YEAR(Cover!$C$25)+5,2)</f>
        <v>2000-01</v>
      </c>
      <c r="J7" s="386" t="str">
        <f>YEAR(Cover!$C$25)+5&amp;"-"&amp;RIGHT(YEAR(Cover!$C$25)+6,2)</f>
        <v>2001-02</v>
      </c>
      <c r="K7" s="386" t="str">
        <f>YEAR(Cover!$C$25)+6&amp;"-"&amp;RIGHT(YEAR(Cover!$C$25)+7,2)</f>
        <v>2002-03</v>
      </c>
      <c r="L7" s="386" t="str">
        <f>YEAR(Cover!$C$25)+7&amp;"-"&amp;RIGHT(YEAR(Cover!$C$25)+8,2)</f>
        <v>2003-04</v>
      </c>
      <c r="M7" s="386" t="str">
        <f>YEAR(Cover!$C$25)+8&amp;"-"&amp;RIGHT(YEAR(Cover!$C$25)+9,2)</f>
        <v>2004-05</v>
      </c>
      <c r="N7" s="386" t="str">
        <f>YEAR(Cover!$C$25)+9&amp;"-"&amp;RIGHT(YEAR(Cover!$C$25)+10,2)</f>
        <v>2005-06</v>
      </c>
      <c r="O7" s="386" t="str">
        <f>YEAR(Cover!$C$25)+10&amp;"-"&amp;RIGHT(YEAR(Cover!$C$25)+11,2)</f>
        <v>2006-07</v>
      </c>
      <c r="P7" s="386" t="str">
        <f>YEAR(Cover!$C$25)+11&amp;"-"&amp;RIGHT(YEAR(Cover!$C$25)+12,2)</f>
        <v>2007-08</v>
      </c>
      <c r="Q7" s="386" t="str">
        <f>YEAR(Cover!$C$25)+12&amp;"-"&amp;RIGHT(YEAR(Cover!$C$25)+13,2)</f>
        <v>2008-09</v>
      </c>
      <c r="R7" s="386" t="str">
        <f>YEAR(Cover!$C$25)+13&amp;"-"&amp;RIGHT(YEAR(Cover!$C$25)+14,2)</f>
        <v>2009-10</v>
      </c>
      <c r="S7" s="386" t="str">
        <f>YEAR(Cover!$C$25)+14&amp;"-"&amp;RIGHT(YEAR(Cover!$C$25)+15,2)</f>
        <v>2010-11</v>
      </c>
      <c r="T7" s="386" t="str">
        <f>YEAR(Cover!$C$25)+15&amp;"-"&amp;RIGHT(YEAR(Cover!$C$25)+16,2)</f>
        <v>2011-12</v>
      </c>
      <c r="U7" s="386" t="str">
        <f>YEAR(Cover!$C$25)+16&amp;"-"&amp;RIGHT(YEAR(Cover!$C$25)+17,2)</f>
        <v>2012-13</v>
      </c>
      <c r="V7" s="386" t="str">
        <f>YEAR(Cover!$C$25)+17&amp;"-"&amp;RIGHT(YEAR(Cover!$C$25)+18,2)</f>
        <v>2013-14</v>
      </c>
      <c r="W7" s="386" t="str">
        <f>YEAR(Cover!$C$25)+18&amp;"-"&amp;RIGHT(YEAR(Cover!$C$25)+19,2)</f>
        <v>2014-15</v>
      </c>
      <c r="X7" s="386" t="str">
        <f>YEAR(Cover!$C$25)+19&amp;"-"&amp;RIGHT(YEAR(Cover!$C$25)+20,2)</f>
        <v>2015-16</v>
      </c>
      <c r="Y7" s="386" t="str">
        <f>YEAR(Cover!$C$25)+20&amp;"-"&amp;RIGHT(YEAR(Cover!$C$25)+21,2)</f>
        <v>2016-17</v>
      </c>
      <c r="Z7" s="386" t="str">
        <f>YEAR(Cover!$C$25)+21&amp;"-"&amp;RIGHT(YEAR(Cover!$C$25)+22,2)</f>
        <v>2017-18</v>
      </c>
      <c r="AA7" s="386" t="str">
        <f>YEAR(Cover!$C$25)+22&amp;"-"&amp;RIGHT(YEAR(Cover!$C$25)+23,2)</f>
        <v>2018-19</v>
      </c>
      <c r="AB7" s="386" t="str">
        <f>YEAR(Cover!$C$25)+23&amp;"-"&amp;RIGHT(YEAR(Cover!$C$25)+24,2)</f>
        <v>2019-20</v>
      </c>
      <c r="AC7" s="386" t="str">
        <f>YEAR(Cover!$C$25)+24&amp;"-"&amp;RIGHT(YEAR(Cover!$C$25)+25,2)</f>
        <v>2020-21</v>
      </c>
      <c r="AD7" s="386" t="str">
        <f>YEAR(Cover!$C$25)+25&amp;"-"&amp;RIGHT(YEAR(Cover!$C$25)+26,2)</f>
        <v>2021-22</v>
      </c>
      <c r="AE7" s="386" t="str">
        <f>YEAR(Cover!$C$25)+26&amp;"-"&amp;RIGHT(YEAR(Cover!$C$25)+27,2)</f>
        <v>2022-23</v>
      </c>
      <c r="AF7" s="396" t="str">
        <f>YEAR(Cover!$C$21)&amp;"-"&amp;RIGHT(YEAR(Cover!$C$23),2)</f>
        <v>2023-24</v>
      </c>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3"/>
      <c r="BM7" s="83"/>
      <c r="BN7" s="83"/>
    </row>
    <row r="8" spans="1:72" ht="15" x14ac:dyDescent="0.2">
      <c r="A8" s="78"/>
      <c r="B8" s="389" t="s">
        <v>227</v>
      </c>
      <c r="C8" s="399" t="s">
        <v>223</v>
      </c>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3"/>
      <c r="BL8" s="61"/>
      <c r="BM8" s="61"/>
      <c r="BN8" s="61"/>
    </row>
    <row r="9" spans="1:72" x14ac:dyDescent="0.2">
      <c r="A9" s="62"/>
      <c r="B9" s="388" t="s">
        <v>231</v>
      </c>
      <c r="C9" s="390" t="s">
        <v>243</v>
      </c>
      <c r="D9" s="378">
        <f>'3. Statement of pipeline assets'!D93</f>
        <v>0</v>
      </c>
      <c r="E9" s="409">
        <f>'3. Statement of pipeline assets'!E93</f>
        <v>3.3388981636059967E-3</v>
      </c>
      <c r="F9" s="409">
        <f>'3. Statement of pipeline assets'!F93</f>
        <v>6.6555740432612254E-3</v>
      </c>
      <c r="G9" s="409">
        <f>'3. Statement of pipeline assets'!G93</f>
        <v>1.074380165289246E-2</v>
      </c>
      <c r="H9" s="409">
        <f>'3. Statement of pipeline assets'!H93</f>
        <v>3.1888798037612576E-2</v>
      </c>
      <c r="I9" s="409">
        <f>'3. Statement of pipeline assets'!I93</f>
        <v>6.0221870047543646E-2</v>
      </c>
      <c r="J9" s="409">
        <f>'3. Statement of pipeline assets'!J93</f>
        <v>2.8400597907324299E-2</v>
      </c>
      <c r="K9" s="409">
        <f>'3. Statement of pipeline assets'!K93</f>
        <v>2.6889534883721034E-2</v>
      </c>
      <c r="L9" s="409">
        <f>'3. Statement of pipeline assets'!L93</f>
        <v>2.4769992922859085E-2</v>
      </c>
      <c r="M9" s="409">
        <f>'3. Statement of pipeline assets'!M93</f>
        <v>2.4861878453038555E-2</v>
      </c>
      <c r="N9" s="409">
        <f>'3. Statement of pipeline assets'!N93</f>
        <v>3.9757412398921943E-2</v>
      </c>
      <c r="O9" s="409">
        <f>'3. Statement of pipeline assets'!O93</f>
        <v>2.0738820479585085E-2</v>
      </c>
      <c r="P9" s="409">
        <f>'3. Statement of pipeline assets'!P93</f>
        <v>4.5079365079365052E-2</v>
      </c>
      <c r="Q9" s="409">
        <f>'3. Statement of pipeline assets'!Q93</f>
        <v>1.4580801944106936E-2</v>
      </c>
      <c r="R9" s="409">
        <f>'3. Statement of pipeline assets'!R93</f>
        <v>3.0538922155688653E-2</v>
      </c>
      <c r="S9" s="409">
        <f>'3. Statement of pipeline assets'!S93</f>
        <v>3.6025566531086683E-2</v>
      </c>
      <c r="T9" s="409">
        <f>'3. Statement of pipeline assets'!T93</f>
        <v>1.1777902411665764E-2</v>
      </c>
      <c r="U9" s="409">
        <f>'3. Statement of pipeline assets'!U93</f>
        <v>2.3904382470119501E-2</v>
      </c>
      <c r="V9" s="409">
        <f>'3. Statement of pipeline assets'!V93</f>
        <v>3.0155642023346418E-2</v>
      </c>
      <c r="W9" s="409">
        <f>'3. Statement of pipeline assets'!W93</f>
        <v>1.5108593012275628E-2</v>
      </c>
      <c r="X9" s="409">
        <f>'3. Statement of pipeline assets'!X93</f>
        <v>1.0232558139534831E-2</v>
      </c>
      <c r="Y9" s="409">
        <f>'3. Statement of pipeline assets'!Y93</f>
        <v>1.9337016574585641E-2</v>
      </c>
      <c r="Z9" s="409">
        <f>'3. Statement of pipeline assets'!Z93</f>
        <v>2.0776874435411097E-2</v>
      </c>
      <c r="AA9" s="409">
        <f>'3. Statement of pipeline assets'!AA93</f>
        <v>1.5929203539823078E-2</v>
      </c>
      <c r="AB9" s="409">
        <f>'3. Statement of pipeline assets'!AB93</f>
        <v>-3.4843205574912606E-3</v>
      </c>
      <c r="AC9" s="409">
        <f>'3. Statement of pipeline assets'!AC93</f>
        <v>3.8461538461538325E-2</v>
      </c>
      <c r="AD9" s="409">
        <f>'3. Statement of pipeline assets'!AD93</f>
        <v>6.1447811447811418E-2</v>
      </c>
      <c r="AE9" s="409">
        <f>'3. Statement of pipeline assets'!AE93</f>
        <v>6.0269627279936566E-2</v>
      </c>
      <c r="AF9" s="409">
        <f>'3. Statement of pipeline assets'!AF93</f>
        <v>3.8145100972326373E-2</v>
      </c>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3"/>
      <c r="BL9" s="61"/>
      <c r="BM9" s="61"/>
      <c r="BN9" s="61"/>
    </row>
    <row r="10" spans="1:72" x14ac:dyDescent="0.2">
      <c r="A10" s="62"/>
      <c r="B10" s="388" t="s">
        <v>229</v>
      </c>
      <c r="C10" s="390" t="s">
        <v>245</v>
      </c>
      <c r="D10" s="368"/>
      <c r="E10" s="479">
        <v>0.14277500000000001</v>
      </c>
      <c r="F10" s="479">
        <v>0.12501000000000001</v>
      </c>
      <c r="G10" s="479">
        <v>0.10939499999999999</v>
      </c>
      <c r="H10" s="479">
        <v>0.10675999999999999</v>
      </c>
      <c r="I10" s="479">
        <v>0.106345</v>
      </c>
      <c r="J10" s="479">
        <v>9.3867499999999993E-2</v>
      </c>
      <c r="K10" s="479">
        <v>8.967E-2</v>
      </c>
      <c r="L10" s="479">
        <v>7.7527499999999999E-2</v>
      </c>
      <c r="M10" s="479">
        <v>9.2044999999999988E-2</v>
      </c>
      <c r="N10" s="479">
        <v>8.5012500000000005E-2</v>
      </c>
      <c r="O10" s="479">
        <v>8.8777500000000009E-2</v>
      </c>
      <c r="P10" s="479">
        <v>0.1046475</v>
      </c>
      <c r="Q10" s="479">
        <v>0.10846749999999999</v>
      </c>
      <c r="R10" s="479">
        <v>9.8267500000000008E-2</v>
      </c>
      <c r="S10" s="479">
        <v>9.5862499999999989E-2</v>
      </c>
      <c r="T10" s="479">
        <v>9.3549999999999994E-2</v>
      </c>
      <c r="U10" s="479">
        <v>7.3539999999999994E-2</v>
      </c>
      <c r="V10" s="479">
        <v>7.5312500000000004E-2</v>
      </c>
      <c r="W10" s="479">
        <v>7.702500000000001E-2</v>
      </c>
      <c r="X10" s="479">
        <v>6.9877500000000009E-2</v>
      </c>
      <c r="Y10" s="479">
        <v>5.7187499999999995E-2</v>
      </c>
      <c r="Z10" s="479">
        <v>5.5494415609722993E-2</v>
      </c>
      <c r="AA10" s="479">
        <v>5.7169949621930977E-2</v>
      </c>
      <c r="AB10" s="479">
        <v>4.5769999999999998E-2</v>
      </c>
      <c r="AC10" s="479">
        <v>3.5444000000000003E-2</v>
      </c>
      <c r="AD10" s="479">
        <v>4.7310773823327712E-2</v>
      </c>
      <c r="AE10" s="479">
        <v>5.4609329042830834E-2</v>
      </c>
      <c r="AF10" s="479">
        <v>6.9946702839798702E-2</v>
      </c>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3"/>
      <c r="BL10" s="61"/>
      <c r="BM10" s="61"/>
      <c r="BN10" s="61"/>
    </row>
    <row r="11" spans="1:72" x14ac:dyDescent="0.2">
      <c r="A11" s="62"/>
      <c r="B11" s="388" t="s">
        <v>248</v>
      </c>
      <c r="C11" s="390" t="s">
        <v>244</v>
      </c>
      <c r="D11" s="378">
        <f>('3. Statement of pipeline assets'!D13+'3. Statement of pipeline assets'!D20+'3. Statement of pipeline assets'!D26+'3. Statement of pipeline assets'!D32+'3. Statement of pipeline assets'!D38+'3. Statement of pipeline assets'!D44+'3. Statement of pipeline assets'!D50+'3. Statement of pipeline assets'!D56+'3. Statement of pipeline assets'!D62+'3. Statement of pipeline assets'!D68+'3. Statement of pipeline assets'!D76+'3. Statement of pipeline assets'!D82+'3. Statement of pipeline assets'!D88)/1000000</f>
        <v>0</v>
      </c>
      <c r="E11" s="378">
        <f>('3. Statement of pipeline assets'!E13+'3. Statement of pipeline assets'!E20+'3. Statement of pipeline assets'!E26+'3. Statement of pipeline assets'!E32+'3. Statement of pipeline assets'!E38+'3. Statement of pipeline assets'!E44+'3. Statement of pipeline assets'!E50+'3. Statement of pipeline assets'!E56+'3. Statement of pipeline assets'!E62+'3. Statement of pipeline assets'!E68+'3. Statement of pipeline assets'!E76+'3. Statement of pipeline assets'!E82+'3. Statement of pipeline assets'!E88)/1000000</f>
        <v>0</v>
      </c>
      <c r="F11" s="378">
        <f>('3. Statement of pipeline assets'!F13+'3. Statement of pipeline assets'!F20+'3. Statement of pipeline assets'!F26+'3. Statement of pipeline assets'!F32+'3. Statement of pipeline assets'!F38+'3. Statement of pipeline assets'!F44+'3. Statement of pipeline assets'!F50+'3. Statement of pipeline assets'!F56+'3. Statement of pipeline assets'!F62+'3. Statement of pipeline assets'!F68+'3. Statement of pipeline assets'!F76+'3. Statement of pipeline assets'!F82+'3. Statement of pipeline assets'!F88)/1000000</f>
        <v>12.709612786901509</v>
      </c>
      <c r="G11" s="378">
        <f>('3. Statement of pipeline assets'!G13+'3. Statement of pipeline assets'!G20+'3. Statement of pipeline assets'!G26+'3. Statement of pipeline assets'!G32+'3. Statement of pipeline assets'!G38+'3. Statement of pipeline assets'!G44+'3. Statement of pipeline assets'!G50+'3. Statement of pipeline assets'!G56+'3. Statement of pipeline assets'!G62+'3. Statement of pipeline assets'!G68+'3. Statement of pipeline assets'!G76+'3. Statement of pipeline assets'!G82+'3. Statement of pipeline assets'!G88)/1000000</f>
        <v>12.634801944744714</v>
      </c>
      <c r="H11" s="378">
        <f>('3. Statement of pipeline assets'!H13+'3. Statement of pipeline assets'!H20+'3. Statement of pipeline assets'!H26+'3. Statement of pipeline assets'!H32+'3. Statement of pipeline assets'!H38+'3. Statement of pipeline assets'!H44+'3. Statement of pipeline assets'!H50+'3. Statement of pipeline assets'!H56+'3. Statement of pipeline assets'!H62+'3. Statement of pipeline assets'!H68+'3. Statement of pipeline assets'!H76+'3. Statement of pipeline assets'!H82+'3. Statement of pipeline assets'!H88)/1000000</f>
        <v>12.610086237071574</v>
      </c>
      <c r="I11" s="378">
        <f>('3. Statement of pipeline assets'!I13+'3. Statement of pipeline assets'!I20+'3. Statement of pipeline assets'!I26+'3. Statement of pipeline assets'!I32+'3. Statement of pipeline assets'!I38+'3. Statement of pipeline assets'!I44+'3. Statement of pipeline assets'!I50+'3. Statement of pipeline assets'!I56+'3. Statement of pipeline assets'!I62+'3. Statement of pipeline assets'!I68+'3. Statement of pipeline assets'!I76+'3. Statement of pipeline assets'!I82+'3. Statement of pipeline assets'!I88)/1000000</f>
        <v>12.855127484274568</v>
      </c>
      <c r="J11" s="378">
        <f>('3. Statement of pipeline assets'!J13+'3. Statement of pipeline assets'!J20+'3. Statement of pipeline assets'!J26+'3. Statement of pipeline assets'!J32+'3. Statement of pipeline assets'!J38+'3. Statement of pipeline assets'!J44+'3. Statement of pipeline assets'!J50+'3. Statement of pipeline assets'!J56+'3. Statement of pipeline assets'!J62+'3. Statement of pipeline assets'!J68+'3. Statement of pipeline assets'!J76+'3. Statement of pipeline assets'!J82+'3. Statement of pipeline assets'!J88)/1000000</f>
        <v>13.462703795742094</v>
      </c>
      <c r="K11" s="378">
        <f>('3. Statement of pipeline assets'!K13+'3. Statement of pipeline assets'!K20+'3. Statement of pipeline assets'!K26+'3. Statement of pipeline assets'!K32+'3. Statement of pipeline assets'!K38+'3. Statement of pipeline assets'!K44+'3. Statement of pipeline assets'!K50+'3. Statement of pipeline assets'!K56+'3. Statement of pipeline assets'!K62+'3. Statement of pipeline assets'!K68+'3. Statement of pipeline assets'!K76+'3. Statement of pipeline assets'!K82+'3. Statement of pipeline assets'!K88)/1000000</f>
        <v>13.713364760320211</v>
      </c>
      <c r="L11" s="378">
        <f>('3. Statement of pipeline assets'!L13+'3. Statement of pipeline assets'!L20+'3. Statement of pipeline assets'!L26+'3. Statement of pipeline assets'!L32+'3. Statement of pipeline assets'!L38+'3. Statement of pipeline assets'!L44+'3. Statement of pipeline assets'!L50+'3. Statement of pipeline assets'!L56+'3. Statement of pipeline assets'!L62+'3. Statement of pipeline assets'!L68+'3. Statement of pipeline assets'!L76+'3. Statement of pipeline assets'!L82+'3. Statement of pipeline assets'!L88)/1000000</f>
        <v>13.906063083004872</v>
      </c>
      <c r="M11" s="378">
        <f>('3. Statement of pipeline assets'!M13+'3. Statement of pipeline assets'!M20+'3. Statement of pipeline assets'!M26+'3. Statement of pipeline assets'!M32+'3. Statement of pipeline assets'!M38+'3. Statement of pipeline assets'!M44+'3. Statement of pipeline assets'!M50+'3. Statement of pipeline assets'!M56+'3. Statement of pipeline assets'!M62+'3. Statement of pipeline assets'!M68+'3. Statement of pipeline assets'!M76+'3. Statement of pipeline assets'!M82+'3. Statement of pipeline assets'!M88)/1000000</f>
        <v>14.065861011732386</v>
      </c>
      <c r="N11" s="378">
        <f>('3. Statement of pipeline assets'!N13+'3. Statement of pipeline assets'!N20+'3. Statement of pipeline assets'!N26+'3. Statement of pipeline assets'!N32+'3. Statement of pipeline assets'!N38+'3. Statement of pipeline assets'!N44+'3. Statement of pipeline assets'!N50+'3. Statement of pipeline assets'!N56+'3. Statement of pipeline assets'!N62+'3. Statement of pipeline assets'!N68+'3. Statement of pipeline assets'!N76+'3. Statement of pipeline assets'!N82+'3. Statement of pipeline assets'!N88)/1000000</f>
        <v>14.40713654620831</v>
      </c>
      <c r="O11" s="378">
        <f>('3. Statement of pipeline assets'!O13+'3. Statement of pipeline assets'!O20+'3. Statement of pipeline assets'!O26+'3. Statement of pipeline assets'!O32+'3. Statement of pipeline assets'!O38+'3. Statement of pipeline assets'!O44+'3. Statement of pipeline assets'!O50+'3. Statement of pipeline assets'!O56+'3. Statement of pipeline assets'!O62+'3. Statement of pipeline assets'!O68+'3. Statement of pipeline assets'!O76+'3. Statement of pipeline assets'!O82+'3. Statement of pipeline assets'!O88)/1000000</f>
        <v>14.778429724106289</v>
      </c>
      <c r="P11" s="378">
        <f>('3. Statement of pipeline assets'!P13+'3. Statement of pipeline assets'!P20+'3. Statement of pipeline assets'!P26+'3. Statement of pipeline assets'!P32+'3. Statement of pipeline assets'!P38+'3. Statement of pipeline assets'!P44+'3. Statement of pipeline assets'!P50+'3. Statement of pipeline assets'!P56+'3. Statement of pipeline assets'!P62+'3. Statement of pipeline assets'!P68+'3. Statement of pipeline assets'!P76+'3. Statement of pipeline assets'!P82+'3. Statement of pipeline assets'!P88)/1000000</f>
        <v>14.867306790152279</v>
      </c>
      <c r="Q11" s="378">
        <f>('3. Statement of pipeline assets'!Q13+'3. Statement of pipeline assets'!Q20+'3. Statement of pipeline assets'!Q26+'3. Statement of pipeline assets'!Q32+'3. Statement of pipeline assets'!Q38+'3. Statement of pipeline assets'!Q44+'3. Statement of pipeline assets'!Q50+'3. Statement of pipeline assets'!Q56+'3. Statement of pipeline assets'!Q62+'3. Statement of pipeline assets'!Q68+'3. Statement of pipeline assets'!Q76+'3. Statement of pipeline assets'!Q82+'3. Statement of pipeline assets'!Q88)/1000000</f>
        <v>15.73899800982003</v>
      </c>
      <c r="R11" s="378">
        <f>('3. Statement of pipeline assets'!R13+'3. Statement of pipeline assets'!R20+'3. Statement of pipeline assets'!R26+'3. Statement of pipeline assets'!R32+'3. Statement of pipeline assets'!R38+'3. Statement of pipeline assets'!R44+'3. Statement of pipeline assets'!R50+'3. Statement of pipeline assets'!R56+'3. Statement of pipeline assets'!R62+'3. Statement of pipeline assets'!R68+'3. Statement of pipeline assets'!R76+'3. Statement of pipeline assets'!R82+'3. Statement of pipeline assets'!R88)/1000000</f>
        <v>15.727100530059467</v>
      </c>
      <c r="S11" s="378">
        <f>('3. Statement of pipeline assets'!S13+'3. Statement of pipeline assets'!S20+'3. Statement of pipeline assets'!S26+'3. Statement of pipeline assets'!S32+'3. Statement of pipeline assets'!S38+'3. Statement of pipeline assets'!S44+'3. Statement of pipeline assets'!S50+'3. Statement of pipeline assets'!S56+'3. Statement of pipeline assets'!S62+'3. Statement of pipeline assets'!S68+'3. Statement of pipeline assets'!S76+'3. Statement of pipeline assets'!S82+'3. Statement of pipeline assets'!S88)/1000000</f>
        <v>15.963275818850919</v>
      </c>
      <c r="T11" s="378">
        <f>('3. Statement of pipeline assets'!T13+'3. Statement of pipeline assets'!T20+'3. Statement of pipeline assets'!T26+'3. Statement of pipeline assets'!T32+'3. Statement of pipeline assets'!T38+'3. Statement of pipeline assets'!T44+'3. Statement of pipeline assets'!T50+'3. Statement of pipeline assets'!T56+'3. Statement of pipeline assets'!T62+'3. Statement of pipeline assets'!T68+'3. Statement of pipeline assets'!T76+'3. Statement of pipeline assets'!T82+'3. Statement of pipeline assets'!T88)/1000000</f>
        <v>16.286793503460213</v>
      </c>
      <c r="U11" s="378">
        <f>('3. Statement of pipeline assets'!U13+'3. Statement of pipeline assets'!U20+'3. Statement of pipeline assets'!U26+'3. Statement of pipeline assets'!U32+'3. Statement of pipeline assets'!U38+'3. Statement of pipeline assets'!U44+'3. Statement of pipeline assets'!U50+'3. Statement of pipeline assets'!U56+'3. Statement of pipeline assets'!U62+'3. Statement of pipeline assets'!U68+'3. Statement of pipeline assets'!U76+'3. Statement of pipeline assets'!U82+'3. Statement of pipeline assets'!U88)/1000000</f>
        <v>16.217986504419095</v>
      </c>
      <c r="V11" s="378">
        <f>('3. Statement of pipeline assets'!V13+'3. Statement of pipeline assets'!V20+'3. Statement of pipeline assets'!V26+'3. Statement of pipeline assets'!V32+'3. Statement of pipeline assets'!V38+'3. Statement of pipeline assets'!V44+'3. Statement of pipeline assets'!V50+'3. Statement of pipeline assets'!V56+'3. Statement of pipeline assets'!V62+'3. Statement of pipeline assets'!V68+'3. Statement of pipeline assets'!V76+'3. Statement of pipeline assets'!V82+'3. Statement of pipeline assets'!V88)/1000000</f>
        <v>16.541014527064597</v>
      </c>
      <c r="W11" s="378">
        <f>('3. Statement of pipeline assets'!W13+'3. Statement of pipeline assets'!W20+'3. Statement of pipeline assets'!W26+'3. Statement of pipeline assets'!W32+'3. Statement of pipeline assets'!W38+'3. Statement of pipeline assets'!W44+'3. Statement of pipeline assets'!W50+'3. Statement of pipeline assets'!W56+'3. Statement of pipeline assets'!W62+'3. Statement of pipeline assets'!W68+'3. Statement of pipeline assets'!W76+'3. Statement of pipeline assets'!W82+'3. Statement of pipeline assets'!W88)/1000000</f>
        <v>16.730100939588439</v>
      </c>
      <c r="X11" s="378">
        <f>('3. Statement of pipeline assets'!X13+'3. Statement of pipeline assets'!X20+'3. Statement of pipeline assets'!X26+'3. Statement of pipeline assets'!X32+'3. Statement of pipeline assets'!X38+'3. Statement of pipeline assets'!X44+'3. Statement of pipeline assets'!X50+'3. Statement of pipeline assets'!X56+'3. Statement of pipeline assets'!X62+'3. Statement of pipeline assets'!X68+'3. Statement of pipeline assets'!X76+'3. Statement of pipeline assets'!X82+'3. Statement of pipeline assets'!X88)/1000000</f>
        <v>16.699144116663238</v>
      </c>
      <c r="Y11" s="378">
        <f>('3. Statement of pipeline assets'!Y13+'3. Statement of pipeline assets'!Y20+'3. Statement of pipeline assets'!Y26+'3. Statement of pipeline assets'!Y32+'3. Statement of pipeline assets'!Y38+'3. Statement of pipeline assets'!Y44+'3. Statement of pipeline assets'!Y50+'3. Statement of pipeline assets'!Y56+'3. Statement of pipeline assets'!Y62+'3. Statement of pipeline assets'!Y68+'3. Statement of pipeline assets'!Y76+'3. Statement of pipeline assets'!Y82+'3. Statement of pipeline assets'!Y88)/1000000</f>
        <v>16.570385827996617</v>
      </c>
      <c r="Z11" s="378">
        <f>('3. Statement of pipeline assets'!Z13+'3. Statement of pipeline assets'!Z20+'3. Statement of pipeline assets'!Z26+'3. Statement of pipeline assets'!Z32+'3. Statement of pipeline assets'!Z38+'3. Statement of pipeline assets'!Z44+'3. Statement of pipeline assets'!Z50+'3. Statement of pipeline assets'!Z56+'3. Statement of pipeline assets'!Z62+'3. Statement of pipeline assets'!Z68+'3. Statement of pipeline assets'!Z76+'3. Statement of pipeline assets'!Z82+'3. Statement of pipeline assets'!Z88)/1000000</f>
        <v>16.832988572076715</v>
      </c>
      <c r="AA11" s="378">
        <f>('3. Statement of pipeline assets'!AA13+'3. Statement of pipeline assets'!AA20+'3. Statement of pipeline assets'!AA26+'3. Statement of pipeline assets'!AA32+'3. Statement of pipeline assets'!AA38+'3. Statement of pipeline assets'!AA44+'3. Statement of pipeline assets'!AA50+'3. Statement of pipeline assets'!AA56+'3. Statement of pipeline assets'!AA62+'3. Statement of pipeline assets'!AA68+'3. Statement of pipeline assets'!AA76+'3. Statement of pipeline assets'!AA82+'3. Statement of pipeline assets'!AA88)/1000000</f>
        <v>16.857311128097635</v>
      </c>
      <c r="AB11" s="378">
        <f>('3. Statement of pipeline assets'!AB13+'3. Statement of pipeline assets'!AB20+'3. Statement of pipeline assets'!AB26+'3. Statement of pipeline assets'!AB32+'3. Statement of pipeline assets'!AB38+'3. Statement of pipeline assets'!AB44+'3. Statement of pipeline assets'!AB50+'3. Statement of pipeline assets'!AB56+'3. Statement of pipeline assets'!AB62+'3. Statement of pipeline assets'!AB68+'3. Statement of pipeline assets'!AB76+'3. Statement of pipeline assets'!AB82+'3. Statement of pipeline assets'!AB88)/1000000</f>
        <v>16.895912965399628</v>
      </c>
      <c r="AC11" s="378">
        <f>('3. Statement of pipeline assets'!AC13+'3. Statement of pipeline assets'!AC20+'3. Statement of pipeline assets'!AC26+'3. Statement of pipeline assets'!AC32+'3. Statement of pipeline assets'!AC38+'3. Statement of pipeline assets'!AC44+'3. Statement of pipeline assets'!AC50+'3. Statement of pipeline assets'!AC56+'3. Statement of pipeline assets'!AC62+'3. Statement of pipeline assets'!AC68+'3. Statement of pipeline assets'!AC76+'3. Statement of pipeline assets'!AC82+'3. Statement of pipeline assets'!AC88)/1000000</f>
        <v>16.645411213394564</v>
      </c>
      <c r="AD11" s="378">
        <f>('3. Statement of pipeline assets'!AD13+'3. Statement of pipeline assets'!AD20+'3. Statement of pipeline assets'!AD26+'3. Statement of pipeline assets'!AD32+'3. Statement of pipeline assets'!AD38+'3. Statement of pipeline assets'!AD44+'3. Statement of pipeline assets'!AD50+'3. Statement of pipeline assets'!AD56+'3. Statement of pipeline assets'!AD62+'3. Statement of pipeline assets'!AD68+'3. Statement of pipeline assets'!AD76+'3. Statement of pipeline assets'!AD82+'3. Statement of pipeline assets'!AD88)/1000000</f>
        <v>17.005282089108345</v>
      </c>
      <c r="AE11" s="378">
        <f>('3. Statement of pipeline assets'!AE13+'3. Statement of pipeline assets'!AE20+'3. Statement of pipeline assets'!AE26+'3. Statement of pipeline assets'!AE32+'3. Statement of pipeline assets'!AE38+'3. Statement of pipeline assets'!AE44+'3. Statement of pipeline assets'!AE50+'3. Statement of pipeline assets'!AE56+'3. Statement of pipeline assets'!AE62+'3. Statement of pipeline assets'!AE68+'3. Statement of pipeline assets'!AE76+'3. Statement of pipeline assets'!AE82+'3. Statement of pipeline assets'!AE88)/1000000</f>
        <v>17.898503217006233</v>
      </c>
      <c r="AF11" s="378">
        <f>('3. Statement of pipeline assets'!AF13+'3. Statement of pipeline assets'!AF20+'3. Statement of pipeline assets'!AF26+'3. Statement of pipeline assets'!AF32+'3. Statement of pipeline assets'!AF38+'3. Statement of pipeline assets'!AF44+'3. Statement of pipeline assets'!AF50+'3. Statement of pipeline assets'!AF56+'3. Statement of pipeline assets'!AF62+'3. Statement of pipeline assets'!AF68+'3. Statement of pipeline assets'!AF76+'3. Statement of pipeline assets'!AF82+'3. Statement of pipeline assets'!AF88)/1000000</f>
        <v>18.936072719467759</v>
      </c>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3"/>
      <c r="BL11" s="61"/>
      <c r="BM11" s="61"/>
      <c r="BN11" s="61"/>
    </row>
    <row r="12" spans="1:72" x14ac:dyDescent="0.2">
      <c r="A12" s="62"/>
      <c r="B12" s="388" t="s">
        <v>224</v>
      </c>
      <c r="C12" s="390" t="s">
        <v>246</v>
      </c>
      <c r="D12" s="378">
        <f>('3. Statement of pipeline assets'!D14+'3. Statement of pipeline assets'!D21+'3. Statement of pipeline assets'!D27+'3. Statement of pipeline assets'!D33+'3. Statement of pipeline assets'!D39+'3. Statement of pipeline assets'!D45+'3. Statement of pipeline assets'!D51+'3. Statement of pipeline assets'!D57+'3. Statement of pipeline assets'!D63+'3. Statement of pipeline assets'!D69+'3. Statement of pipeline assets'!D77+'3. Statement of pipeline assets'!D83+'3. Statement of pipeline assets'!D89)/1000000</f>
        <v>0</v>
      </c>
      <c r="E12" s="378">
        <f>('3. Statement of pipeline assets'!E14+'3. Statement of pipeline assets'!E21+'3. Statement of pipeline assets'!E27+'3. Statement of pipeline assets'!E33+'3. Statement of pipeline assets'!E39+'3. Statement of pipeline assets'!E45+'3. Statement of pipeline assets'!E51+'3. Statement of pipeline assets'!E57+'3. Statement of pipeline assets'!E63+'3. Statement of pipeline assets'!E69+'3. Statement of pipeline assets'!E77+'3. Statement of pipeline assets'!E83+'3. Statement of pipeline assets'!E89)/1000000</f>
        <v>12.709612786901509</v>
      </c>
      <c r="F12" s="378">
        <f>('3. Statement of pipeline assets'!F14+'3. Statement of pipeline assets'!F21+'3. Statement of pipeline assets'!F27+'3. Statement of pipeline assets'!F33+'3. Statement of pipeline assets'!F39+'3. Statement of pipeline assets'!F45+'3. Statement of pipeline assets'!F51+'3. Statement of pipeline assets'!F57+'3. Statement of pipeline assets'!F63+'3. Statement of pipeline assets'!F69+'3. Statement of pipeline assets'!F77+'3. Statement of pipeline assets'!F83+'3. Statement of pipeline assets'!F89)/1000000</f>
        <v>0</v>
      </c>
      <c r="G12" s="378">
        <f>('3. Statement of pipeline assets'!G14+'3. Statement of pipeline assets'!G21+'3. Statement of pipeline assets'!G27+'3. Statement of pipeline assets'!G33+'3. Statement of pipeline assets'!G39+'3. Statement of pipeline assets'!G45+'3. Statement of pipeline assets'!G51+'3. Statement of pipeline assets'!G57+'3. Statement of pipeline assets'!G63+'3. Statement of pipeline assets'!G69+'3. Statement of pipeline assets'!G77+'3. Statement of pipeline assets'!G83+'3. Statement of pipeline assets'!G89)/1000000</f>
        <v>0</v>
      </c>
      <c r="H12" s="378">
        <f>('3. Statement of pipeline assets'!H14+'3. Statement of pipeline assets'!H21+'3. Statement of pipeline assets'!H27+'3. Statement of pipeline assets'!H33+'3. Statement of pipeline assets'!H39+'3. Statement of pipeline assets'!H45+'3. Statement of pipeline assets'!H51+'3. Statement of pipeline assets'!H57+'3. Statement of pipeline assets'!H63+'3. Statement of pipeline assets'!H69+'3. Statement of pipeline assets'!H77+'3. Statement of pipeline assets'!H83+'3. Statement of pipeline assets'!H89)/1000000</f>
        <v>5.1062343192166031E-3</v>
      </c>
      <c r="I12" s="378">
        <f>('3. Statement of pipeline assets'!I14+'3. Statement of pipeline assets'!I21+'3. Statement of pipeline assets'!I27+'3. Statement of pipeline assets'!I33+'3. Statement of pipeline assets'!I39+'3. Statement of pipeline assets'!I45+'3. Statement of pipeline assets'!I51+'3. Statement of pipeline assets'!I57+'3. Statement of pipeline assets'!I63+'3. Statement of pipeline assets'!I69+'3. Statement of pipeline assets'!I77+'3. Statement of pipeline assets'!I83+'3. Statement of pipeline assets'!I89)/1000000</f>
        <v>8.3973838499987912E-4</v>
      </c>
      <c r="J12" s="378">
        <f>('3. Statement of pipeline assets'!J14+'3. Statement of pipeline assets'!J21+'3. Statement of pipeline assets'!J27+'3. Statement of pipeline assets'!J33+'3. Statement of pipeline assets'!J39+'3. Statement of pipeline assets'!J45+'3. Statement of pipeline assets'!J51+'3. Statement of pipeline assets'!J57+'3. Statement of pipeline assets'!J63+'3. Statement of pipeline assets'!J69+'3. Statement of pipeline assets'!J77+'3. Statement of pipeline assets'!J83+'3. Statement of pipeline assets'!J89)/1000000</f>
        <v>4.5835718056161899E-2</v>
      </c>
      <c r="K12" s="378">
        <f>('3. Statement of pipeline assets'!K14+'3. Statement of pipeline assets'!K21+'3. Statement of pipeline assets'!K27+'3. Statement of pipeline assets'!K33+'3. Statement of pipeline assets'!K39+'3. Statement of pipeline assets'!K45+'3. Statement of pipeline assets'!K51+'3. Statement of pipeline assets'!K57+'3. Statement of pipeline assets'!K63+'3. Statement of pipeline assets'!K69+'3. Statement of pipeline assets'!K77+'3. Statement of pipeline assets'!K83+'3. Statement of pipeline assets'!K89)/1000000</f>
        <v>7.7620062357725735E-3</v>
      </c>
      <c r="L12" s="378">
        <f>('3. Statement of pipeline assets'!L14+'3. Statement of pipeline assets'!L21+'3. Statement of pipeline assets'!L27+'3. Statement of pipeline assets'!L33+'3. Statement of pipeline assets'!L39+'3. Statement of pipeline assets'!L45+'3. Statement of pipeline assets'!L51+'3. Statement of pipeline assets'!L57+'3. Statement of pipeline assets'!L63+'3. Statement of pipeline assets'!L69+'3. Statement of pipeline assets'!L77+'3. Statement of pipeline assets'!L83+'3. Statement of pipeline assets'!L89)/1000000</f>
        <v>4.2588186355909064E-3</v>
      </c>
      <c r="M12" s="378">
        <f>('3. Statement of pipeline assets'!M14+'3. Statement of pipeline assets'!M21+'3. Statement of pipeline assets'!M27+'3. Statement of pipeline assets'!M33+'3. Statement of pipeline assets'!M39+'3. Statement of pipeline assets'!M45+'3. Statement of pipeline assets'!M51+'3. Statement of pipeline assets'!M57+'3. Statement of pipeline assets'!M63+'3. Statement of pipeline assets'!M69+'3. Statement of pipeline assets'!M77+'3. Statement of pipeline assets'!M83+'3. Statement of pipeline assets'!M89)/1000000</f>
        <v>0.18585780194678669</v>
      </c>
      <c r="N12" s="378">
        <f>('3. Statement of pipeline assets'!N14+'3. Statement of pipeline assets'!N21+'3. Statement of pipeline assets'!N27+'3. Statement of pipeline assets'!N33+'3. Statement of pipeline assets'!N39+'3. Statement of pipeline assets'!N45+'3. Statement of pipeline assets'!N51+'3. Statement of pipeline assets'!N57+'3. Statement of pipeline assets'!N63+'3. Statement of pipeline assets'!N69+'3. Statement of pipeline assets'!N77+'3. Statement of pipeline assets'!N83+'3. Statement of pipeline assets'!N89)/1000000</f>
        <v>0</v>
      </c>
      <c r="O12" s="378">
        <f>('3. Statement of pipeline assets'!O14+'3. Statement of pipeline assets'!O21+'3. Statement of pipeline assets'!O27+'3. Statement of pipeline assets'!O33+'3. Statement of pipeline assets'!O39+'3. Statement of pipeline assets'!O45+'3. Statement of pipeline assets'!O51+'3. Statement of pipeline assets'!O57+'3. Statement of pipeline assets'!O63+'3. Statement of pipeline assets'!O69+'3. Statement of pipeline assets'!O77+'3. Statement of pipeline assets'!O83+'3. Statement of pipeline assets'!O89)/1000000</f>
        <v>0</v>
      </c>
      <c r="P12" s="378">
        <f>('3. Statement of pipeline assets'!P14+'3. Statement of pipeline assets'!P21+'3. Statement of pipeline assets'!P27+'3. Statement of pipeline assets'!P33+'3. Statement of pipeline assets'!P39+'3. Statement of pipeline assets'!P45+'3. Statement of pipeline assets'!P51+'3. Statement of pipeline assets'!P57+'3. Statement of pipeline assets'!P63+'3. Statement of pipeline assets'!P69+'3. Statement of pipeline assets'!P77+'3. Statement of pipeline assets'!P83+'3. Statement of pipeline assets'!P89)/1000000</f>
        <v>0.42360558162369516</v>
      </c>
      <c r="Q12" s="378">
        <f>('3. Statement of pipeline assets'!Q14+'3. Statement of pipeline assets'!Q21+'3. Statement of pipeline assets'!Q27+'3. Statement of pipeline assets'!Q33+'3. Statement of pipeline assets'!Q39+'3. Statement of pipeline assets'!Q45+'3. Statement of pipeline assets'!Q51+'3. Statement of pipeline assets'!Q57+'3. Statement of pipeline assets'!Q63+'3. Statement of pipeline assets'!Q69+'3. Statement of pipeline assets'!Q77+'3. Statement of pipeline assets'!Q83+'3. Statement of pipeline assets'!Q89)/1000000</f>
        <v>0</v>
      </c>
      <c r="R12" s="378">
        <f>('3. Statement of pipeline assets'!R14+'3. Statement of pipeline assets'!R21+'3. Statement of pipeline assets'!R27+'3. Statement of pipeline assets'!R33+'3. Statement of pipeline assets'!R39+'3. Statement of pipeline assets'!R45+'3. Statement of pipeline assets'!R51+'3. Statement of pipeline assets'!R57+'3. Statement of pipeline assets'!R63+'3. Statement of pipeline assets'!R69+'3. Statement of pipeline assets'!R77+'3. Statement of pipeline assets'!R83+'3. Statement of pipeline assets'!R89)/1000000</f>
        <v>0</v>
      </c>
      <c r="S12" s="378">
        <f>('3. Statement of pipeline assets'!S14+'3. Statement of pipeline assets'!S21+'3. Statement of pipeline assets'!S27+'3. Statement of pipeline assets'!S33+'3. Statement of pipeline assets'!S39+'3. Statement of pipeline assets'!S45+'3. Statement of pipeline assets'!S51+'3. Statement of pipeline assets'!S57+'3. Statement of pipeline assets'!S63+'3. Statement of pipeline assets'!S69+'3. Statement of pipeline assets'!S77+'3. Statement of pipeline assets'!S83+'3. Statement of pipeline assets'!S89)/1000000</f>
        <v>0</v>
      </c>
      <c r="T12" s="378">
        <f>('3. Statement of pipeline assets'!T14+'3. Statement of pipeline assets'!T21+'3. Statement of pipeline assets'!T27+'3. Statement of pipeline assets'!T33+'3. Statement of pipeline assets'!T39+'3. Statement of pipeline assets'!T45+'3. Statement of pipeline assets'!T51+'3. Statement of pipeline assets'!T57+'3. Statement of pipeline assets'!T63+'3. Statement of pipeline assets'!T69+'3. Statement of pipeline assets'!T77+'3. Statement of pipeline assets'!T83+'3. Statement of pipeline assets'!T89)/1000000</f>
        <v>0</v>
      </c>
      <c r="U12" s="378">
        <f>('3. Statement of pipeline assets'!U14+'3. Statement of pipeline assets'!U21+'3. Statement of pipeline assets'!U27+'3. Statement of pipeline assets'!U33+'3. Statement of pipeline assets'!U39+'3. Statement of pipeline assets'!U45+'3. Statement of pipeline assets'!U51+'3. Statement of pipeline assets'!U57+'3. Statement of pipeline assets'!U63+'3. Statement of pipeline assets'!U69+'3. Statement of pipeline assets'!U77+'3. Statement of pipeline assets'!U83+'3. Statement of pipeline assets'!U89)/1000000</f>
        <v>0.19904802345965997</v>
      </c>
      <c r="V12" s="378">
        <f>('3. Statement of pipeline assets'!V14+'3. Statement of pipeline assets'!V21+'3. Statement of pipeline assets'!V27+'3. Statement of pipeline assets'!V33+'3. Statement of pipeline assets'!V39+'3. Statement of pipeline assets'!V45+'3. Statement of pipeline assets'!V51+'3. Statement of pipeline assets'!V57+'3. Statement of pipeline assets'!V63+'3. Statement of pipeline assets'!V69+'3. Statement of pipeline assets'!V77+'3. Statement of pipeline assets'!V83+'3. Statement of pipeline assets'!V89)/1000000</f>
        <v>0</v>
      </c>
      <c r="W12" s="378">
        <f>('3. Statement of pipeline assets'!W14+'3. Statement of pipeline assets'!W21+'3. Statement of pipeline assets'!W27+'3. Statement of pipeline assets'!W33+'3. Statement of pipeline assets'!W39+'3. Statement of pipeline assets'!W45+'3. Statement of pipeline assets'!W51+'3. Statement of pipeline assets'!W57+'3. Statement of pipeline assets'!W63+'3. Statement of pipeline assets'!W69+'3. Statement of pipeline assets'!W77+'3. Statement of pipeline assets'!W83+'3. Statement of pipeline assets'!W89)/1000000</f>
        <v>3.5333151403327649E-2</v>
      </c>
      <c r="X12" s="378">
        <f>('3. Statement of pipeline assets'!X14+'3. Statement of pipeline assets'!X21+'3. Statement of pipeline assets'!X27+'3. Statement of pipeline assets'!X33+'3. Statement of pipeline assets'!X39+'3. Statement of pipeline assets'!X45+'3. Statement of pipeline assets'!X51+'3. Statement of pipeline assets'!X57+'3. Statement of pipeline assets'!X63+'3. Statement of pipeline assets'!X69+'3. Statement of pipeline assets'!X77+'3. Statement of pipeline assets'!X83+'3. Statement of pipeline assets'!X89)/1000000</f>
        <v>2.6656201117737872E-2</v>
      </c>
      <c r="Y12" s="378">
        <f>('3. Statement of pipeline assets'!Y14+'3. Statement of pipeline assets'!Y21+'3. Statement of pipeline assets'!Y27+'3. Statement of pipeline assets'!Y33+'3. Statement of pipeline assets'!Y39+'3. Statement of pipeline assets'!Y45+'3. Statement of pipeline assets'!Y51+'3. Statement of pipeline assets'!Y57+'3. Statement of pipeline assets'!Y63+'3. Statement of pipeline assets'!Y69+'3. Statement of pipeline assets'!Y77+'3. Statement of pipeline assets'!Y83+'3. Statement of pipeline assets'!Y89)/1000000</f>
        <v>0.26277283955869413</v>
      </c>
      <c r="Z12" s="378">
        <f>('3. Statement of pipeline assets'!Z14+'3. Statement of pipeline assets'!Z21+'3. Statement of pipeline assets'!Z27+'3. Statement of pipeline assets'!Z33+'3. Statement of pipeline assets'!Z39+'3. Statement of pipeline assets'!Z45+'3. Statement of pipeline assets'!Z51+'3. Statement of pipeline assets'!Z57+'3. Statement of pipeline assets'!Z63+'3. Statement of pipeline assets'!Z69+'3. Statement of pipeline assets'!Z77+'3. Statement of pipeline assets'!Z83+'3. Statement of pipeline assets'!Z89)/1000000</f>
        <v>5.8092998034070279E-3</v>
      </c>
      <c r="AA12" s="378">
        <f>('3. Statement of pipeline assets'!AA14+'3. Statement of pipeline assets'!AA21+'3. Statement of pipeline assets'!AA27+'3. Statement of pipeline assets'!AA33+'3. Statement of pipeline assets'!AA39+'3. Statement of pipeline assets'!AA45+'3. Statement of pipeline assets'!AA51+'3. Statement of pipeline assets'!AA57+'3. Statement of pipeline assets'!AA63+'3. Statement of pipeline assets'!AA69+'3. Statement of pipeline assets'!AA77+'3. Statement of pipeline assets'!AA83+'3. Statement of pipeline assets'!AA89)/1000000</f>
        <v>6.5505815079092811E-2</v>
      </c>
      <c r="AB12" s="378">
        <f>('3. Statement of pipeline assets'!AB14+'3. Statement of pipeline assets'!AB21+'3. Statement of pipeline assets'!AB27+'3. Statement of pipeline assets'!AB33+'3. Statement of pipeline assets'!AB39+'3. Statement of pipeline assets'!AB45+'3. Statement of pipeline assets'!AB51+'3. Statement of pipeline assets'!AB57+'3. Statement of pipeline assets'!AB63+'3. Statement of pipeline assets'!AB69+'3. Statement of pipeline assets'!AB77+'3. Statement of pipeline assets'!AB83+'3. Statement of pipeline assets'!AB89)/1000000</f>
        <v>0.12183419171636982</v>
      </c>
      <c r="AC12" s="378">
        <f>('3. Statement of pipeline assets'!AC14+'3. Statement of pipeline assets'!AC21+'3. Statement of pipeline assets'!AC27+'3. Statement of pipeline assets'!AC33+'3. Statement of pipeline assets'!AC39+'3. Statement of pipeline assets'!AC45+'3. Statement of pipeline assets'!AC51+'3. Statement of pipeline assets'!AC57+'3. Statement of pipeline assets'!AC63+'3. Statement of pipeline assets'!AC69+'3. Statement of pipeline assets'!AC77+'3. Statement of pipeline assets'!AC83+'3. Statement of pipeline assets'!AC89)/1000000</f>
        <v>5.6705892008926673E-2</v>
      </c>
      <c r="AD12" s="378">
        <f>('3. Statement of pipeline assets'!AD14+'3. Statement of pipeline assets'!AD21+'3. Statement of pipeline assets'!AD27+'3. Statement of pipeline assets'!AD33+'3. Statement of pipeline assets'!AD39+'3. Statement of pipeline assets'!AD45+'3. Statement of pipeline assets'!AD51+'3. Statement of pipeline assets'!AD57+'3. Statement of pipeline assets'!AD63+'3. Statement of pipeline assets'!AD69+'3. Statement of pipeline assets'!AD77+'3. Statement of pipeline assets'!AD83+'3. Statement of pipeline assets'!AD89)/1000000</f>
        <v>0.20812285549170412</v>
      </c>
      <c r="AE12" s="378">
        <f>('3. Statement of pipeline assets'!AE14+'3. Statement of pipeline assets'!AE21+'3. Statement of pipeline assets'!AE27+'3. Statement of pipeline assets'!AE33+'3. Statement of pipeline assets'!AE39+'3. Statement of pipeline assets'!AE45+'3. Statement of pipeline assets'!AE51+'3. Statement of pipeline assets'!AE57+'3. Statement of pipeline assets'!AE63+'3. Statement of pipeline assets'!AE69+'3. Statement of pipeline assets'!AE77+'3. Statement of pipeline assets'!AE83+'3. Statement of pipeline assets'!AE89)/1000000</f>
        <v>0.38471856375291602</v>
      </c>
      <c r="AF12" s="378">
        <f>('3. Statement of pipeline assets'!AF14+'3. Statement of pipeline assets'!AF21+'3. Statement of pipeline assets'!AF27+'3. Statement of pipeline assets'!AF33+'3. Statement of pipeline assets'!AF39+'3. Statement of pipeline assets'!AF45+'3. Statement of pipeline assets'!AF51+'3. Statement of pipeline assets'!AF57+'3. Statement of pipeline assets'!AF63+'3. Statement of pipeline assets'!AF69+'3. Statement of pipeline assets'!AF77+'3. Statement of pipeline assets'!AF83+'3. Statement of pipeline assets'!AF89)/1000000</f>
        <v>0.97701406114590184</v>
      </c>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3"/>
      <c r="BL12" s="61"/>
      <c r="BM12" s="61"/>
      <c r="BN12" s="61"/>
    </row>
    <row r="13" spans="1:72" x14ac:dyDescent="0.2">
      <c r="A13" s="62"/>
      <c r="B13" s="388" t="s">
        <v>238</v>
      </c>
      <c r="C13" s="390" t="s">
        <v>246</v>
      </c>
      <c r="D13" s="380">
        <v>0</v>
      </c>
      <c r="E13" s="380">
        <v>0</v>
      </c>
      <c r="F13" s="380">
        <v>0</v>
      </c>
      <c r="G13" s="380">
        <v>0</v>
      </c>
      <c r="H13" s="380">
        <v>0</v>
      </c>
      <c r="I13" s="380">
        <v>0</v>
      </c>
      <c r="J13" s="380">
        <v>0</v>
      </c>
      <c r="K13" s="380">
        <v>0</v>
      </c>
      <c r="L13" s="380">
        <v>0</v>
      </c>
      <c r="M13" s="380">
        <v>0</v>
      </c>
      <c r="N13" s="380">
        <v>0</v>
      </c>
      <c r="O13" s="380">
        <v>0</v>
      </c>
      <c r="P13" s="380">
        <v>0</v>
      </c>
      <c r="Q13" s="380">
        <v>0</v>
      </c>
      <c r="R13" s="380">
        <v>0</v>
      </c>
      <c r="S13" s="380">
        <v>0</v>
      </c>
      <c r="T13" s="380">
        <v>0</v>
      </c>
      <c r="U13" s="380">
        <v>0</v>
      </c>
      <c r="V13" s="380">
        <v>0</v>
      </c>
      <c r="W13" s="380">
        <v>0</v>
      </c>
      <c r="X13" s="380">
        <v>0</v>
      </c>
      <c r="Y13" s="380">
        <v>0</v>
      </c>
      <c r="Z13" s="380">
        <v>0</v>
      </c>
      <c r="AA13" s="380">
        <v>0</v>
      </c>
      <c r="AB13" s="380">
        <v>0</v>
      </c>
      <c r="AC13" s="380">
        <v>0</v>
      </c>
      <c r="AD13" s="380">
        <v>0</v>
      </c>
      <c r="AE13" s="380">
        <v>0</v>
      </c>
      <c r="AF13" s="369">
        <f>('2.2 Revenue contributions '!E15+'2.2 Revenue contributions '!D27)/1000000</f>
        <v>0</v>
      </c>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3"/>
      <c r="BL13" s="61"/>
      <c r="BM13" s="61"/>
      <c r="BN13" s="61"/>
    </row>
    <row r="14" spans="1:72" x14ac:dyDescent="0.2">
      <c r="A14" s="62"/>
      <c r="B14" s="388" t="s">
        <v>571</v>
      </c>
      <c r="C14" s="390" t="s">
        <v>246</v>
      </c>
      <c r="D14" s="378">
        <f>-('3. Statement of pipeline assets'!D16+'3. Statement of pipeline assets'!D23+'3. Statement of pipeline assets'!D29+'3. Statement of pipeline assets'!D35+'3. Statement of pipeline assets'!D41+'3. Statement of pipeline assets'!D47+'3. Statement of pipeline assets'!D53+'3. Statement of pipeline assets'!D59+'3. Statement of pipeline assets'!D65+'3. Statement of pipeline assets'!D71+'3. Statement of pipeline assets'!D79+'3. Statement of pipeline assets'!D85)/1000000</f>
        <v>0</v>
      </c>
      <c r="E14" s="378">
        <f>-('3. Statement of pipeline assets'!E16+'3. Statement of pipeline assets'!E23+'3. Statement of pipeline assets'!E29+'3. Statement of pipeline assets'!E35+'3. Statement of pipeline assets'!E41+'3. Statement of pipeline assets'!E47+'3. Statement of pipeline assets'!E53+'3. Statement of pipeline assets'!E59+'3. Statement of pipeline assets'!E65+'3. Statement of pipeline assets'!E71+'3. Statement of pipeline assets'!E79+'3. Statement of pipeline assets'!E85)/1000000</f>
        <v>0</v>
      </c>
      <c r="F14" s="378">
        <f>-('3. Statement of pipeline assets'!F16+'3. Statement of pipeline assets'!F23+'3. Statement of pipeline assets'!F29+'3. Statement of pipeline assets'!F35+'3. Statement of pipeline assets'!F41+'3. Statement of pipeline assets'!F47+'3. Statement of pipeline assets'!F53+'3. Statement of pipeline assets'!F59+'3. Statement of pipeline assets'!F65+'3. Statement of pipeline assets'!F71+'3. Statement of pipeline assets'!F79+'3. Statement of pipeline assets'!F85)/1000000</f>
        <v>0</v>
      </c>
      <c r="G14" s="378">
        <f>-('3. Statement of pipeline assets'!G16+'3. Statement of pipeline assets'!G23+'3. Statement of pipeline assets'!G29+'3. Statement of pipeline assets'!G35+'3. Statement of pipeline assets'!G41+'3. Statement of pipeline assets'!G47+'3. Statement of pipeline assets'!G53+'3. Statement of pipeline assets'!G59+'3. Statement of pipeline assets'!G65+'3. Statement of pipeline assets'!G71+'3. Statement of pipeline assets'!G79+'3. Statement of pipeline assets'!G85)/1000000</f>
        <v>0</v>
      </c>
      <c r="H14" s="378">
        <f>-('3. Statement of pipeline assets'!H16+'3. Statement of pipeline assets'!H23+'3. Statement of pipeline assets'!H29+'3. Statement of pipeline assets'!H35+'3. Statement of pipeline assets'!H41+'3. Statement of pipeline assets'!H47+'3. Statement of pipeline assets'!H53+'3. Statement of pipeline assets'!H59+'3. Statement of pipeline assets'!H65+'3. Statement of pipeline assets'!H71+'3. Statement of pipeline assets'!H79+'3. Statement of pipeline assets'!H85)/1000000</f>
        <v>0</v>
      </c>
      <c r="I14" s="378">
        <f>-('3. Statement of pipeline assets'!I16+'3. Statement of pipeline assets'!I23+'3. Statement of pipeline assets'!I29+'3. Statement of pipeline assets'!I35+'3. Statement of pipeline assets'!I41+'3. Statement of pipeline assets'!I47+'3. Statement of pipeline assets'!I53+'3. Statement of pipeline assets'!I59+'3. Statement of pipeline assets'!I65+'3. Statement of pipeline assets'!I71+'3. Statement of pipeline assets'!I79+'3. Statement of pipeline assets'!I85)/1000000</f>
        <v>0</v>
      </c>
      <c r="J14" s="378">
        <f>-('3. Statement of pipeline assets'!J16+'3. Statement of pipeline assets'!J23+'3. Statement of pipeline assets'!J29+'3. Statement of pipeline assets'!J35+'3. Statement of pipeline assets'!J41+'3. Statement of pipeline assets'!J47+'3. Statement of pipeline assets'!J53+'3. Statement of pipeline assets'!J59+'3. Statement of pipeline assets'!J65+'3. Statement of pipeline assets'!J71+'3. Statement of pipeline assets'!J79+'3. Statement of pipeline assets'!J85)/1000000</f>
        <v>0</v>
      </c>
      <c r="K14" s="378">
        <f>-('3. Statement of pipeline assets'!K16+'3. Statement of pipeline assets'!K23+'3. Statement of pipeline assets'!K29+'3. Statement of pipeline assets'!K35+'3. Statement of pipeline assets'!K41+'3. Statement of pipeline assets'!K47+'3. Statement of pipeline assets'!K53+'3. Statement of pipeline assets'!K59+'3. Statement of pipeline assets'!K65+'3. Statement of pipeline assets'!K71+'3. Statement of pipeline assets'!K79+'3. Statement of pipeline assets'!K85)/1000000</f>
        <v>0</v>
      </c>
      <c r="L14" s="378">
        <f>-('3. Statement of pipeline assets'!L16+'3. Statement of pipeline assets'!L23+'3. Statement of pipeline assets'!L29+'3. Statement of pipeline assets'!L35+'3. Statement of pipeline assets'!L41+'3. Statement of pipeline assets'!L47+'3. Statement of pipeline assets'!L53+'3. Statement of pipeline assets'!L59+'3. Statement of pipeline assets'!L65+'3. Statement of pipeline assets'!L71+'3. Statement of pipeline assets'!L79+'3. Statement of pipeline assets'!L85)/1000000</f>
        <v>0</v>
      </c>
      <c r="M14" s="378">
        <f>-('3. Statement of pipeline assets'!M16+'3. Statement of pipeline assets'!M23+'3. Statement of pipeline assets'!M29+'3. Statement of pipeline assets'!M35+'3. Statement of pipeline assets'!M41+'3. Statement of pipeline assets'!M47+'3. Statement of pipeline assets'!M53+'3. Statement of pipeline assets'!M59+'3. Statement of pipeline assets'!M65+'3. Statement of pipeline assets'!M71+'3. Statement of pipeline assets'!M79+'3. Statement of pipeline assets'!M85)/1000000</f>
        <v>0</v>
      </c>
      <c r="N14" s="378">
        <f>-('3. Statement of pipeline assets'!N16+'3. Statement of pipeline assets'!N23+'3. Statement of pipeline assets'!N29+'3. Statement of pipeline assets'!N35+'3. Statement of pipeline assets'!N41+'3. Statement of pipeline assets'!N47+'3. Statement of pipeline assets'!N53+'3. Statement of pipeline assets'!N59+'3. Statement of pipeline assets'!N65+'3. Statement of pipeline assets'!N71+'3. Statement of pipeline assets'!N79+'3. Statement of pipeline assets'!N85)/1000000</f>
        <v>0</v>
      </c>
      <c r="O14" s="378">
        <f>-('3. Statement of pipeline assets'!O16+'3. Statement of pipeline assets'!O23+'3. Statement of pipeline assets'!O29+'3. Statement of pipeline assets'!O35+'3. Statement of pipeline assets'!O41+'3. Statement of pipeline assets'!O47+'3. Statement of pipeline assets'!O53+'3. Statement of pipeline assets'!O59+'3. Statement of pipeline assets'!O65+'3. Statement of pipeline assets'!O71+'3. Statement of pipeline assets'!O79+'3. Statement of pipeline assets'!O85)/1000000</f>
        <v>0</v>
      </c>
      <c r="P14" s="378">
        <f>-('3. Statement of pipeline assets'!P16+'3. Statement of pipeline assets'!P23+'3. Statement of pipeline assets'!P29+'3. Statement of pipeline assets'!P35+'3. Statement of pipeline assets'!P41+'3. Statement of pipeline assets'!P47+'3. Statement of pipeline assets'!P53+'3. Statement of pipeline assets'!P59+'3. Statement of pipeline assets'!P65+'3. Statement of pipeline assets'!P71+'3. Statement of pipeline assets'!P79+'3. Statement of pipeline assets'!P85)/1000000</f>
        <v>0</v>
      </c>
      <c r="Q14" s="378">
        <f>-('3. Statement of pipeline assets'!Q16+'3. Statement of pipeline assets'!Q23+'3. Statement of pipeline assets'!Q29+'3. Statement of pipeline assets'!Q35+'3. Statement of pipeline assets'!Q41+'3. Statement of pipeline assets'!Q47+'3. Statement of pipeline assets'!Q53+'3. Statement of pipeline assets'!Q59+'3. Statement of pipeline assets'!Q65+'3. Statement of pipeline assets'!Q71+'3. Statement of pipeline assets'!Q79+'3. Statement of pipeline assets'!Q85)/1000000</f>
        <v>0</v>
      </c>
      <c r="R14" s="378">
        <f>-('3. Statement of pipeline assets'!R16+'3. Statement of pipeline assets'!R23+'3. Statement of pipeline assets'!R29+'3. Statement of pipeline assets'!R35+'3. Statement of pipeline assets'!R41+'3. Statement of pipeline assets'!R47+'3. Statement of pipeline assets'!R53+'3. Statement of pipeline assets'!R59+'3. Statement of pipeline assets'!R65+'3. Statement of pipeline assets'!R71+'3. Statement of pipeline assets'!R79+'3. Statement of pipeline assets'!R85)/1000000</f>
        <v>0</v>
      </c>
      <c r="S14" s="378">
        <f>-('3. Statement of pipeline assets'!S16+'3. Statement of pipeline assets'!S23+'3. Statement of pipeline assets'!S29+'3. Statement of pipeline assets'!S35+'3. Statement of pipeline assets'!S41+'3. Statement of pipeline assets'!S47+'3. Statement of pipeline assets'!S53+'3. Statement of pipeline assets'!S59+'3. Statement of pipeline assets'!S65+'3. Statement of pipeline assets'!S71+'3. Statement of pipeline assets'!S79+'3. Statement of pipeline assets'!S85)/1000000</f>
        <v>0</v>
      </c>
      <c r="T14" s="378">
        <f>-('3. Statement of pipeline assets'!T16+'3. Statement of pipeline assets'!T23+'3. Statement of pipeline assets'!T29+'3. Statement of pipeline assets'!T35+'3. Statement of pipeline assets'!T41+'3. Statement of pipeline assets'!T47+'3. Statement of pipeline assets'!T53+'3. Statement of pipeline assets'!T59+'3. Statement of pipeline assets'!T65+'3. Statement of pipeline assets'!T71+'3. Statement of pipeline assets'!T79+'3. Statement of pipeline assets'!T85)/1000000</f>
        <v>0</v>
      </c>
      <c r="U14" s="378">
        <f>-('3. Statement of pipeline assets'!U16+'3. Statement of pipeline assets'!U23+'3. Statement of pipeline assets'!U29+'3. Statement of pipeline assets'!U35+'3. Statement of pipeline assets'!U41+'3. Statement of pipeline assets'!U47+'3. Statement of pipeline assets'!U53+'3. Statement of pipeline assets'!U59+'3. Statement of pipeline assets'!U65+'3. Statement of pipeline assets'!U71+'3. Statement of pipeline assets'!U79+'3. Statement of pipeline assets'!U85)/1000000</f>
        <v>0</v>
      </c>
      <c r="V14" s="378">
        <f>-('3. Statement of pipeline assets'!V16+'3. Statement of pipeline assets'!V23+'3. Statement of pipeline assets'!V29+'3. Statement of pipeline assets'!V35+'3. Statement of pipeline assets'!V41+'3. Statement of pipeline assets'!V47+'3. Statement of pipeline assets'!V53+'3. Statement of pipeline assets'!V59+'3. Statement of pipeline assets'!V65+'3. Statement of pipeline assets'!V71+'3. Statement of pipeline assets'!V79+'3. Statement of pipeline assets'!V85)/1000000</f>
        <v>0</v>
      </c>
      <c r="W14" s="378">
        <f>-('3. Statement of pipeline assets'!W16+'3. Statement of pipeline assets'!W23+'3. Statement of pipeline assets'!W29+'3. Statement of pipeline assets'!W35+'3. Statement of pipeline assets'!W41+'3. Statement of pipeline assets'!W47+'3. Statement of pipeline assets'!W53+'3. Statement of pipeline assets'!W59+'3. Statement of pipeline assets'!W65+'3. Statement of pipeline assets'!W71+'3. Statement of pipeline assets'!W79+'3. Statement of pipeline assets'!W85)/1000000</f>
        <v>0</v>
      </c>
      <c r="X14" s="378">
        <f>-('3. Statement of pipeline assets'!X16+'3. Statement of pipeline assets'!X23+'3. Statement of pipeline assets'!X29+'3. Statement of pipeline assets'!X35+'3. Statement of pipeline assets'!X41+'3. Statement of pipeline assets'!X47+'3. Statement of pipeline assets'!X53+'3. Statement of pipeline assets'!X59+'3. Statement of pipeline assets'!X65+'3. Statement of pipeline assets'!X71+'3. Statement of pipeline assets'!X79+'3. Statement of pipeline assets'!X85)/1000000</f>
        <v>1.9538580895326092E-5</v>
      </c>
      <c r="Y14" s="378">
        <f>-('3. Statement of pipeline assets'!Y16+'3. Statement of pipeline assets'!Y23+'3. Statement of pipeline assets'!Y29+'3. Statement of pipeline assets'!Y35+'3. Statement of pipeline assets'!Y41+'3. Statement of pipeline assets'!Y47+'3. Statement of pipeline assets'!Y53+'3. Statement of pipeline assets'!Y59+'3. Statement of pipeline assets'!Y65+'3. Statement of pipeline assets'!Y71+'3. Statement of pipeline assets'!Y79+'3. Statement of pipeline assets'!Y85)/1000000</f>
        <v>2.0700888358172799E-5</v>
      </c>
      <c r="Z14" s="378">
        <f>-('3. Statement of pipeline assets'!Z16+'3. Statement of pipeline assets'!Z23+'3. Statement of pipeline assets'!Z29+'3. Statement of pipeline assets'!Z35+'3. Statement of pipeline assets'!Z41+'3. Statement of pipeline assets'!Z47+'3. Statement of pipeline assets'!Z53+'3. Statement of pipeline assets'!Z59+'3. Statement of pipeline assets'!Z65+'3. Statement of pipeline assets'!Z71+'3. Statement of pipeline assets'!Z79+'3. Statement of pipeline assets'!Z85)/1000000</f>
        <v>6.4937252649540203E-6</v>
      </c>
      <c r="AA14" s="378">
        <f>-('3. Statement of pipeline assets'!AA16+'3. Statement of pipeline assets'!AA23+'3. Statement of pipeline assets'!AA29+'3. Statement of pipeline assets'!AA35+'3. Statement of pipeline assets'!AA41+'3. Statement of pipeline assets'!AA47+'3. Statement of pipeline assets'!AA53+'3. Statement of pipeline assets'!AA59+'3. Statement of pipeline assets'!AA65+'3. Statement of pipeline assets'!AA71+'3. Statement of pipeline assets'!AA79+'3. Statement of pipeline assets'!AA85)/1000000</f>
        <v>2.8009938717675308E-4</v>
      </c>
      <c r="AB14" s="378">
        <f>-('3. Statement of pipeline assets'!AB16+'3. Statement of pipeline assets'!AB23+'3. Statement of pipeline assets'!AB29+'3. Statement of pipeline assets'!AB35+'3. Statement of pipeline assets'!AB41+'3. Statement of pipeline assets'!AB47+'3. Statement of pipeline assets'!AB53+'3. Statement of pipeline assets'!AB59+'3. Statement of pipeline assets'!AB65+'3. Statement of pipeline assets'!AB71+'3. Statement of pipeline assets'!AB79+'3. Statement of pipeline assets'!AB85)/1000000</f>
        <v>3.6334317307914116E-4</v>
      </c>
      <c r="AC14" s="378">
        <f>-('3. Statement of pipeline assets'!AC16+'3. Statement of pipeline assets'!AC23+'3. Statement of pipeline assets'!AC29+'3. Statement of pipeline assets'!AC35+'3. Statement of pipeline assets'!AC41+'3. Statement of pipeline assets'!AC47+'3. Statement of pipeline assets'!AC53+'3. Statement of pipeline assets'!AC59+'3. Statement of pipeline assets'!AC65+'3. Statement of pipeline assets'!AC71+'3. Statement of pipeline assets'!AC79+'3. Statement of pipeline assets'!AC85)/1000000</f>
        <v>8.2274230888529235E-4</v>
      </c>
      <c r="AD14" s="378">
        <f>-('3. Statement of pipeline assets'!AD16+'3. Statement of pipeline assets'!AD23+'3. Statement of pipeline assets'!AD29+'3. Statement of pipeline assets'!AD35+'3. Statement of pipeline assets'!AD41+'3. Statement of pipeline assets'!AD47+'3. Statement of pipeline assets'!AD53+'3. Statement of pipeline assets'!AD59+'3. Statement of pipeline assets'!AD65+'3. Statement of pipeline assets'!AD71+'3. Statement of pipeline assets'!AD79+'3. Statement of pipeline assets'!AD85)/1000000</f>
        <v>5.1108188796897386E-5</v>
      </c>
      <c r="AE14" s="378">
        <f>-('3. Statement of pipeline assets'!AE16+'3. Statement of pipeline assets'!AE23+'3. Statement of pipeline assets'!AE29+'3. Statement of pipeline assets'!AE35+'3. Statement of pipeline assets'!AE41+'3. Statement of pipeline assets'!AE47+'3. Statement of pipeline assets'!AE53+'3. Statement of pipeline assets'!AE59+'3. Statement of pipeline assets'!AE65+'3. Statement of pipeline assets'!AE71+'3. Statement of pipeline assets'!AE79+'3. Statement of pipeline assets'!AE85)/1000000</f>
        <v>4.9216325448627579E-5</v>
      </c>
      <c r="AF14" s="378">
        <f>-('3. Statement of pipeline assets'!AF16+'3. Statement of pipeline assets'!AF23+'3. Statement of pipeline assets'!AF29+'3. Statement of pipeline assets'!AF35+'3. Statement of pipeline assets'!AF41+'3. Statement of pipeline assets'!AF47+'3. Statement of pipeline assets'!AF53+'3. Statement of pipeline assets'!AF59+'3. Statement of pipeline assets'!AF65+'3. Statement of pipeline assets'!AF71+'3. Statement of pipeline assets'!AF79+'3. Statement of pipeline assets'!AF85)/1000000</f>
        <v>4.8109368557572963E-4</v>
      </c>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3"/>
      <c r="BL14" s="61"/>
      <c r="BM14" s="61"/>
      <c r="BN14" s="61"/>
    </row>
    <row r="15" spans="1:72" x14ac:dyDescent="0.2">
      <c r="A15" s="62"/>
      <c r="B15" s="388" t="s">
        <v>230</v>
      </c>
      <c r="C15" s="390" t="s">
        <v>246</v>
      </c>
      <c r="D15" s="380">
        <v>0</v>
      </c>
      <c r="E15" s="380">
        <v>7.8831575908372933E-2</v>
      </c>
      <c r="F15" s="380">
        <v>9.6837193588287587E-2</v>
      </c>
      <c r="G15" s="380">
        <v>9.8081272285800644E-2</v>
      </c>
      <c r="H15" s="380">
        <v>0.10039855372234527</v>
      </c>
      <c r="I15" s="380">
        <v>0.10055355034024177</v>
      </c>
      <c r="J15" s="380">
        <v>0.110205232</v>
      </c>
      <c r="K15" s="380">
        <v>0.10550781449999999</v>
      </c>
      <c r="L15" s="380">
        <v>0.13301957850000001</v>
      </c>
      <c r="M15" s="380">
        <v>0.1177210055</v>
      </c>
      <c r="N15" s="380">
        <v>0.12625323497279278</v>
      </c>
      <c r="O15" s="380">
        <v>0.13521964730990493</v>
      </c>
      <c r="P15" s="380">
        <v>0.13908789469398358</v>
      </c>
      <c r="Q15" s="380">
        <v>0.12872786450617862</v>
      </c>
      <c r="R15" s="380">
        <v>0.13978677292086006</v>
      </c>
      <c r="S15" s="380">
        <v>0.14263437912856106</v>
      </c>
      <c r="T15" s="380">
        <v>0.16211830656257656</v>
      </c>
      <c r="U15" s="380">
        <v>0.17943023383729517</v>
      </c>
      <c r="V15" s="380">
        <v>0.17018319710079605</v>
      </c>
      <c r="W15" s="380">
        <v>0.19101387731136926</v>
      </c>
      <c r="X15" s="380">
        <v>0.1823799060943207</v>
      </c>
      <c r="Y15" s="380">
        <v>0.18114453785215842</v>
      </c>
      <c r="Z15" s="380">
        <v>0.18676397483322446</v>
      </c>
      <c r="AA15" s="380">
        <v>0.25688072437546039</v>
      </c>
      <c r="AB15" s="380">
        <v>0.37766276903512003</v>
      </c>
      <c r="AC15" s="380">
        <v>0.52045232760746141</v>
      </c>
      <c r="AD15" s="380">
        <v>0.52736223071801125</v>
      </c>
      <c r="AE15" s="380">
        <v>0.71184538835083533</v>
      </c>
      <c r="AF15" s="380">
        <v>0.75164858934344647</v>
      </c>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3"/>
      <c r="BL15" s="61"/>
      <c r="BM15" s="61"/>
      <c r="BN15" s="61"/>
    </row>
    <row r="16" spans="1:72" x14ac:dyDescent="0.2">
      <c r="A16" s="62"/>
      <c r="B16" s="388" t="s">
        <v>247</v>
      </c>
      <c r="C16" s="390" t="s">
        <v>246</v>
      </c>
      <c r="D16" s="380">
        <v>0</v>
      </c>
      <c r="E16" s="380">
        <v>0</v>
      </c>
      <c r="F16" s="380">
        <v>4.1752367262711844E-2</v>
      </c>
      <c r="G16" s="380">
        <v>1.819335716801038E-2</v>
      </c>
      <c r="H16" s="380">
        <v>0</v>
      </c>
      <c r="I16" s="380">
        <v>0</v>
      </c>
      <c r="J16" s="380">
        <v>0</v>
      </c>
      <c r="K16" s="380">
        <v>0</v>
      </c>
      <c r="L16" s="380">
        <v>0</v>
      </c>
      <c r="M16" s="380">
        <v>0</v>
      </c>
      <c r="N16" s="380">
        <v>0</v>
      </c>
      <c r="O16" s="380">
        <v>0</v>
      </c>
      <c r="P16" s="380">
        <v>0</v>
      </c>
      <c r="Q16" s="380">
        <v>3.0482961102588441E-2</v>
      </c>
      <c r="R16" s="380">
        <v>0</v>
      </c>
      <c r="S16" s="380">
        <v>0</v>
      </c>
      <c r="T16" s="380">
        <v>2.4902443558817898E-2</v>
      </c>
      <c r="U16" s="380">
        <v>0</v>
      </c>
      <c r="V16" s="380">
        <v>0</v>
      </c>
      <c r="W16" s="380">
        <v>0</v>
      </c>
      <c r="X16" s="380">
        <v>0</v>
      </c>
      <c r="Y16" s="380">
        <v>2.5453571262328206E-2</v>
      </c>
      <c r="Z16" s="380">
        <v>3.5463960932483073E-2</v>
      </c>
      <c r="AA16" s="380">
        <v>4.9757538346475526E-2</v>
      </c>
      <c r="AB16" s="380">
        <v>7.7529661391772101E-2</v>
      </c>
      <c r="AC16" s="380">
        <v>0</v>
      </c>
      <c r="AD16" s="380">
        <v>0</v>
      </c>
      <c r="AE16" s="380">
        <v>0</v>
      </c>
      <c r="AF16" s="380">
        <v>3.2176350569655197E-2</v>
      </c>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3"/>
      <c r="BL16" s="61"/>
      <c r="BM16" s="61"/>
      <c r="BN16" s="61"/>
    </row>
    <row r="17" spans="1:66" x14ac:dyDescent="0.2">
      <c r="A17" s="62"/>
      <c r="B17" s="157"/>
      <c r="C17" s="391"/>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3"/>
      <c r="BL17" s="61"/>
      <c r="BM17" s="61"/>
      <c r="BN17" s="61"/>
    </row>
    <row r="18" spans="1:66" x14ac:dyDescent="0.2">
      <c r="A18" s="62"/>
      <c r="B18" s="158"/>
      <c r="C18" s="391"/>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3"/>
      <c r="BL18" s="61"/>
      <c r="BM18" s="61"/>
      <c r="BN18" s="61"/>
    </row>
    <row r="19" spans="1:66" ht="15" x14ac:dyDescent="0.2">
      <c r="A19" s="78"/>
      <c r="B19" s="389" t="s">
        <v>251</v>
      </c>
      <c r="C19" s="155" t="s">
        <v>121</v>
      </c>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3"/>
      <c r="BL19" s="61"/>
      <c r="BM19" s="61"/>
      <c r="BN19" s="61"/>
    </row>
    <row r="20" spans="1:66" x14ac:dyDescent="0.2">
      <c r="A20" s="79"/>
      <c r="B20" s="388" t="s">
        <v>221</v>
      </c>
      <c r="C20" s="390" t="s">
        <v>226</v>
      </c>
      <c r="D20" s="378">
        <f>(D11-D13-D14)*D10</f>
        <v>0</v>
      </c>
      <c r="E20" s="378">
        <f>(E11-E13-E14)*E10</f>
        <v>0</v>
      </c>
      <c r="F20" s="378">
        <f>(F11-F13-F14)*F10</f>
        <v>1.5888286944905579</v>
      </c>
      <c r="G20" s="378">
        <f>(G11-G13-G14)*G10</f>
        <v>1.3821841587453478</v>
      </c>
      <c r="H20" s="378">
        <f t="shared" ref="H20:AB20" si="0">(H11-H13-H14)*H10</f>
        <v>1.3462528066697612</v>
      </c>
      <c r="I20" s="378">
        <f t="shared" si="0"/>
        <v>1.3670785323151788</v>
      </c>
      <c r="J20" s="378">
        <f t="shared" si="0"/>
        <v>1.2637103485468208</v>
      </c>
      <c r="K20" s="378">
        <f t="shared" si="0"/>
        <v>1.2296774180579133</v>
      </c>
      <c r="L20" s="378">
        <f t="shared" si="0"/>
        <v>1.0781023056676602</v>
      </c>
      <c r="M20" s="378">
        <f t="shared" si="0"/>
        <v>1.2946921768249073</v>
      </c>
      <c r="N20" s="378">
        <f t="shared" si="0"/>
        <v>1.2247866956345341</v>
      </c>
      <c r="O20" s="378">
        <f t="shared" si="0"/>
        <v>1.3119920448318463</v>
      </c>
      <c r="P20" s="378">
        <f t="shared" si="0"/>
        <v>1.5558264873224608</v>
      </c>
      <c r="Q20" s="378">
        <f t="shared" si="0"/>
        <v>1.707169766630154</v>
      </c>
      <c r="R20" s="378">
        <f t="shared" si="0"/>
        <v>1.5454628513376187</v>
      </c>
      <c r="S20" s="378">
        <f t="shared" si="0"/>
        <v>1.530279528184596</v>
      </c>
      <c r="T20" s="378">
        <f t="shared" si="0"/>
        <v>1.5236295322487028</v>
      </c>
      <c r="U20" s="378">
        <f t="shared" si="0"/>
        <v>1.1926707275349802</v>
      </c>
      <c r="V20" s="378">
        <f t="shared" si="0"/>
        <v>1.2457451565695525</v>
      </c>
      <c r="W20" s="378">
        <f t="shared" si="0"/>
        <v>1.2886360248717996</v>
      </c>
      <c r="X20" s="378">
        <f t="shared" si="0"/>
        <v>1.1668930777049491</v>
      </c>
      <c r="Y20" s="378">
        <f t="shared" si="0"/>
        <v>0.94761775570650342</v>
      </c>
      <c r="Z20" s="378">
        <f t="shared" si="0"/>
        <v>0.93413650340705401</v>
      </c>
      <c r="AA20" s="378">
        <f t="shared" si="0"/>
        <v>0.9637156146867043</v>
      </c>
      <c r="AB20" s="378">
        <f t="shared" si="0"/>
        <v>0.77330930620930916</v>
      </c>
      <c r="AC20" s="378">
        <f>(AC11-AC13-AC14)*AC10</f>
        <v>0.58995079376916093</v>
      </c>
      <c r="AD20" s="378">
        <f t="shared" ref="AD20:AE20" si="1">(AD11-AD13-AD14)*AD10</f>
        <v>0.80453063675173009</v>
      </c>
      <c r="AE20" s="378">
        <f t="shared" si="1"/>
        <v>0.97742256388114901</v>
      </c>
      <c r="AF20" s="378">
        <f>(AF11-AF13-AF14)*AF10</f>
        <v>1.3244822005443673</v>
      </c>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3"/>
      <c r="BL20" s="61"/>
      <c r="BM20" s="61"/>
      <c r="BN20" s="61"/>
    </row>
    <row r="21" spans="1:66" x14ac:dyDescent="0.2">
      <c r="A21" s="79"/>
      <c r="B21" s="388" t="s">
        <v>249</v>
      </c>
      <c r="C21" s="390" t="s">
        <v>254</v>
      </c>
      <c r="D21" s="378">
        <f>-('3. Statement of pipeline assets'!D17+'3. Statement of pipeline assets'!D22+'3. Statement of pipeline assets'!D28+'3. Statement of pipeline assets'!D34+'3. Statement of pipeline assets'!D40+'3. Statement of pipeline assets'!D46+'3. Statement of pipeline assets'!D52+'3. Statement of pipeline assets'!D58+'3. Statement of pipeline assets'!D64+'3. Statement of pipeline assets'!D70+'3. Statement of pipeline assets'!D78+'3. Statement of pipeline assets'!D84)/1000000</f>
        <v>0</v>
      </c>
      <c r="E21" s="378">
        <f>-('3. Statement of pipeline assets'!E17+'3. Statement of pipeline assets'!E22+'3. Statement of pipeline assets'!E28+'3. Statement of pipeline assets'!E34+'3. Statement of pipeline assets'!E40+'3. Statement of pipeline assets'!E46+'3. Statement of pipeline assets'!E52+'3. Statement of pipeline assets'!E58+'3. Statement of pipeline assets'!E64+'3. Statement of pipeline assets'!E70+'3. Statement of pipeline assets'!E78+'3. Statement of pipeline assets'!E84)/1000000</f>
        <v>0</v>
      </c>
      <c r="F21" s="378">
        <f>-('3. Statement of pipeline assets'!F17+'3. Statement of pipeline assets'!F22+'3. Statement of pipeline assets'!F28+'3. Statement of pipeline assets'!F34+'3. Statement of pipeline assets'!F40+'3. Statement of pipeline assets'!F46+'3. Statement of pipeline assets'!F52+'3. Statement of pipeline assets'!F58+'3. Statement of pipeline assets'!F64+'3. Statement of pipeline assets'!F70+'3. Statement of pipeline assets'!F78+'3. Statement of pipeline assets'!F84)/1000000</f>
        <v>7.4810842156795315E-2</v>
      </c>
      <c r="G21" s="378">
        <f>-('3. Statement of pipeline assets'!G17+'3. Statement of pipeline assets'!G22+'3. Statement of pipeline assets'!G28+'3. Statement of pipeline assets'!G34+'3. Statement of pipeline assets'!G40+'3. Statement of pipeline assets'!G46+'3. Statement of pipeline assets'!G52+'3. Statement of pipeline assets'!G58+'3. Statement of pipeline assets'!G64+'3. Statement of pipeline assets'!G70+'3. Statement of pipeline assets'!G78+'3. Statement of pipeline assets'!G84)/1000000</f>
        <v>2.4715707673139076E-2</v>
      </c>
      <c r="H21" s="378">
        <f>-('3. Statement of pipeline assets'!H17+'3. Statement of pipeline assets'!H22+'3. Statement of pipeline assets'!H28+'3. Statement of pipeline assets'!H34+'3. Statement of pipeline assets'!H40+'3. Statement of pipeline assets'!H46+'3. Statement of pipeline assets'!H52+'3. Statement of pipeline assets'!H58+'3. Statement of pipeline assets'!H64+'3. Statement of pipeline assets'!H70+'3. Statement of pipeline assets'!H78+'3. Statement of pipeline assets'!H84)/1000000</f>
        <v>-0.23993501288377764</v>
      </c>
      <c r="I21" s="378">
        <f>-('3. Statement of pipeline assets'!I17+'3. Statement of pipeline assets'!I22+'3. Statement of pipeline assets'!I28+'3. Statement of pipeline assets'!I34+'3. Statement of pipeline assets'!I40+'3. Statement of pipeline assets'!I46+'3. Statement of pipeline assets'!I52+'3. Statement of pipeline assets'!I58+'3. Statement of pipeline assets'!I64+'3. Statement of pipeline assets'!I70+'3. Statement of pipeline assets'!I78+'3. Statement of pipeline assets'!I84)/1000000</f>
        <v>-0.60673657308252826</v>
      </c>
      <c r="J21" s="378">
        <f>-('3. Statement of pipeline assets'!J17+'3. Statement of pipeline assets'!J22+'3. Statement of pipeline assets'!J28+'3. Statement of pipeline assets'!J34+'3. Statement of pipeline assets'!J40+'3. Statement of pipeline assets'!J46+'3. Statement of pipeline assets'!J52+'3. Statement of pipeline assets'!J58+'3. Statement of pipeline assets'!J64+'3. Statement of pipeline assets'!J70+'3. Statement of pipeline assets'!J78+'3. Statement of pipeline assets'!J84)/1000000</f>
        <v>-0.20482524652195272</v>
      </c>
      <c r="K21" s="378">
        <f>-('3. Statement of pipeline assets'!K17+'3. Statement of pipeline assets'!K22+'3. Statement of pipeline assets'!K28+'3. Statement of pipeline assets'!K34+'3. Statement of pipeline assets'!K40+'3. Statement of pipeline assets'!K46+'3. Statement of pipeline assets'!K52+'3. Statement of pipeline assets'!K58+'3. Statement of pipeline assets'!K64+'3. Statement of pipeline assets'!K70+'3. Statement of pipeline assets'!K78+'3. Statement of pipeline assets'!K84)/1000000</f>
        <v>-0.18493631644889127</v>
      </c>
      <c r="L21" s="378">
        <f>-('3. Statement of pipeline assets'!L17+'3. Statement of pipeline assets'!L22+'3. Statement of pipeline assets'!L28+'3. Statement of pipeline assets'!L34+'3. Statement of pipeline assets'!L40+'3. Statement of pipeline assets'!L46+'3. Statement of pipeline assets'!L52+'3. Statement of pipeline assets'!L58+'3. Statement of pipeline assets'!L64+'3. Statement of pipeline assets'!L70+'3. Statement of pipeline assets'!L78+'3. Statement of pipeline assets'!L84)/1000000</f>
        <v>-0.15553911009192276</v>
      </c>
      <c r="M21" s="378">
        <f>-('3. Statement of pipeline assets'!M17+'3. Statement of pipeline assets'!M22+'3. Statement of pipeline assets'!M28+'3. Statement of pipeline assets'!M34+'3. Statement of pipeline assets'!M40+'3. Statement of pipeline assets'!M46+'3. Statement of pipeline assets'!M52+'3. Statement of pipeline assets'!M58+'3. Statement of pipeline assets'!M64+'3. Statement of pipeline assets'!M70+'3. Statement of pipeline assets'!M78+'3. Statement of pipeline assets'!M84)/1000000</f>
        <v>-0.1554177325291371</v>
      </c>
      <c r="N21" s="378">
        <f>-('3. Statement of pipeline assets'!N17+'3. Statement of pipeline assets'!N22+'3. Statement of pipeline assets'!N28+'3. Statement of pipeline assets'!N34+'3. Statement of pipeline assets'!N40+'3. Statement of pipeline assets'!N46+'3. Statement of pipeline assets'!N52+'3. Statement of pipeline assets'!N58+'3. Statement of pipeline assets'!N64+'3. Statement of pipeline assets'!N70+'3. Statement of pipeline assets'!N78+'3. Statement of pipeline assets'!N84)/1000000</f>
        <v>-0.37129317789797811</v>
      </c>
      <c r="O21" s="378">
        <f>-('3. Statement of pipeline assets'!O17+'3. Statement of pipeline assets'!O22+'3. Statement of pipeline assets'!O28+'3. Statement of pipeline assets'!O34+'3. Statement of pipeline assets'!O40+'3. Statement of pipeline assets'!O46+'3. Statement of pipeline assets'!O52+'3. Statement of pipeline assets'!O58+'3. Statement of pipeline assets'!O64+'3. Statement of pipeline assets'!O70+'3. Statement of pipeline assets'!O78+'3. Statement of pipeline assets'!O84)/1000000</f>
        <v>-8.8877066045990591E-2</v>
      </c>
      <c r="P21" s="378">
        <f>-('3. Statement of pipeline assets'!P17+'3. Statement of pipeline assets'!P22+'3. Statement of pipeline assets'!P28+'3. Statement of pipeline assets'!P34+'3. Statement of pipeline assets'!P40+'3. Statement of pipeline assets'!P46+'3. Statement of pipeline assets'!P52+'3. Statement of pipeline assets'!P58+'3. Statement of pipeline assets'!P64+'3. Statement of pipeline assets'!P70+'3. Statement of pipeline assets'!P78+'3. Statement of pipeline assets'!P84)/1000000</f>
        <v>-0.44808563804405277</v>
      </c>
      <c r="Q21" s="378">
        <f>-('3. Statement of pipeline assets'!Q17+'3. Statement of pipeline assets'!Q22+'3. Statement of pipeline assets'!Q28+'3. Statement of pipeline assets'!Q34+'3. Statement of pipeline assets'!Q40+'3. Statement of pipeline assets'!Q46+'3. Statement of pipeline assets'!Q52+'3. Statement of pipeline assets'!Q58+'3. Statement of pipeline assets'!Q64+'3. Statement of pipeline assets'!Q70+'3. Statement of pipeline assets'!Q78+'3. Statement of pipeline assets'!Q84)/1000000</f>
        <v>1.1897479760562085E-2</v>
      </c>
      <c r="R21" s="378">
        <f>-('3. Statement of pipeline assets'!R17+'3. Statement of pipeline assets'!R22+'3. Statement of pipeline assets'!R28+'3. Statement of pipeline assets'!R34+'3. Statement of pipeline assets'!R40+'3. Statement of pipeline assets'!R46+'3. Statement of pipeline assets'!R52+'3. Statement of pipeline assets'!R58+'3. Statement of pipeline assets'!R64+'3. Statement of pipeline assets'!R70+'3. Statement of pipeline assets'!R78+'3. Statement of pipeline assets'!R84)/1000000</f>
        <v>-0.23617528879145369</v>
      </c>
      <c r="S21" s="378">
        <f>-('3. Statement of pipeline assets'!S17+'3. Statement of pipeline assets'!S22+'3. Statement of pipeline assets'!S28+'3. Statement of pipeline assets'!S34+'3. Statement of pipeline assets'!S40+'3. Statement of pipeline assets'!S46+'3. Statement of pipeline assets'!S52+'3. Statement of pipeline assets'!S58+'3. Statement of pipeline assets'!S64+'3. Statement of pipeline assets'!S70+'3. Statement of pipeline assets'!S78+'3. Statement of pipeline assets'!S84)/1000000</f>
        <v>-0.32351768460929092</v>
      </c>
      <c r="T21" s="378">
        <f>-('3. Statement of pipeline assets'!T17+'3. Statement of pipeline assets'!T22+'3. Statement of pipeline assets'!T28+'3. Statement of pipeline assets'!T34+'3. Statement of pipeline assets'!T40+'3. Statement of pipeline assets'!T46+'3. Statement of pipeline assets'!T52+'3. Statement of pipeline assets'!T58+'3. Statement of pipeline assets'!T64+'3. Statement of pipeline assets'!T70+'3. Statement of pipeline assets'!T78+'3. Statement of pipeline assets'!T84)/1000000</f>
        <v>6.8806999041112663E-2</v>
      </c>
      <c r="U21" s="378">
        <f>-('3. Statement of pipeline assets'!U17+'3. Statement of pipeline assets'!U22+'3. Statement of pipeline assets'!U28+'3. Statement of pipeline assets'!U34+'3. Statement of pipeline assets'!U40+'3. Statement of pipeline assets'!U46+'3. Statement of pipeline assets'!U52+'3. Statement of pipeline assets'!U58+'3. Statement of pipeline assets'!U64+'3. Statement of pipeline assets'!U70+'3. Statement of pipeline assets'!U78+'3. Statement of pipeline assets'!U84)/1000000</f>
        <v>-0.12397999918583893</v>
      </c>
      <c r="V21" s="378">
        <f>-('3. Statement of pipeline assets'!V17+'3. Statement of pipeline assets'!V22+'3. Statement of pipeline assets'!V28+'3. Statement of pipeline assets'!V34+'3. Statement of pipeline assets'!V40+'3. Statement of pipeline assets'!V46+'3. Statement of pipeline assets'!V52+'3. Statement of pipeline assets'!V58+'3. Statement of pipeline assets'!V64+'3. Statement of pipeline assets'!V70+'3. Statement of pipeline assets'!V78+'3. Statement of pipeline assets'!V84)/1000000</f>
        <v>-0.18908641252384056</v>
      </c>
      <c r="W21" s="378">
        <f>-('3. Statement of pipeline assets'!W17+'3. Statement of pipeline assets'!W22+'3. Statement of pipeline assets'!W28+'3. Statement of pipeline assets'!W34+'3. Statement of pipeline assets'!W40+'3. Statement of pipeline assets'!W46+'3. Statement of pipeline assets'!W52+'3. Statement of pipeline assets'!W58+'3. Statement of pipeline assets'!W64+'3. Statement of pipeline assets'!W70+'3. Statement of pipeline assets'!W78+'3. Statement of pipeline assets'!W84)/1000000</f>
        <v>6.6289974328527027E-2</v>
      </c>
      <c r="X21" s="378">
        <f>-('3. Statement of pipeline assets'!X17+'3. Statement of pipeline assets'!X22+'3. Statement of pipeline assets'!X28+'3. Statement of pipeline assets'!X34+'3. Statement of pipeline assets'!X40+'3. Statement of pipeline assets'!X46+'3. Statement of pipeline assets'!X52+'3. Statement of pipeline assets'!X58+'3. Statement of pipeline assets'!X64+'3. Statement of pipeline assets'!X70+'3. Statement of pipeline assets'!X78+'3. Statement of pipeline assets'!X84)/1000000</f>
        <v>0.15539495120346211</v>
      </c>
      <c r="Y21" s="378">
        <f>-('3. Statement of pipeline assets'!Y17+'3. Statement of pipeline assets'!Y22+'3. Statement of pipeline assets'!Y28+'3. Statement of pipeline assets'!Y34+'3. Statement of pipeline assets'!Y40+'3. Statement of pipeline assets'!Y46+'3. Statement of pipeline assets'!Y52+'3. Statement of pipeline assets'!Y58+'3. Statement of pipeline assets'!Y64+'3. Statement of pipeline assets'!Y70+'3. Statement of pipeline assets'!Y78+'3. Statement of pipeline assets'!Y84)/1000000</f>
        <v>1.493945902391182E-4</v>
      </c>
      <c r="Z21" s="378">
        <f>-('3. Statement of pipeline assets'!Z17+'3. Statement of pipeline assets'!Z22+'3. Statement of pipeline assets'!Z28+'3. Statement of pipeline assets'!Z34+'3. Statement of pipeline assets'!Z40+'3. Statement of pipeline assets'!Z46+'3. Statement of pipeline assets'!Z52+'3. Statement of pipeline assets'!Z58+'3. Statement of pipeline assets'!Z64+'3. Statement of pipeline assets'!Z70+'3. Statement of pipeline assets'!Z78+'3. Statement of pipeline assets'!Z84)/1000000</f>
        <v>-1.8519749942780946E-2</v>
      </c>
      <c r="AA21" s="378">
        <f>-('3. Statement of pipeline assets'!AA17+'3. Statement of pipeline assets'!AA22+'3. Statement of pipeline assets'!AA28+'3. Statement of pipeline assets'!AA34+'3. Statement of pipeline assets'!AA40+'3. Statement of pipeline assets'!AA46+'3. Statement of pipeline assets'!AA52+'3. Statement of pipeline assets'!AA58+'3. Statement of pipeline assets'!AA64+'3. Statement of pipeline assets'!AA70+'3. Statement of pipeline assets'!AA78+'3. Statement of pipeline assets'!AA84)/1000000</f>
        <v>2.6623878389922601E-2</v>
      </c>
      <c r="AB21" s="378">
        <f>-('3. Statement of pipeline assets'!AB17+'3. Statement of pipeline assets'!AB22+'3. Statement of pipeline assets'!AB28+'3. Statement of pipeline assets'!AB34+'3. Statement of pipeline assets'!AB40+'3. Statement of pipeline assets'!AB46+'3. Statement of pipeline assets'!AB52+'3. Statement of pipeline assets'!AB58+'3. Statement of pipeline assets'!AB64+'3. Statement of pipeline assets'!AB70+'3. Statement of pipeline assets'!AB78+'3. Statement of pipeline assets'!AB84)/1000000</f>
        <v>0.37197260054835735</v>
      </c>
      <c r="AC21" s="378">
        <f>-('3. Statement of pipeline assets'!AC17+'3. Statement of pipeline assets'!AC22+'3. Statement of pipeline assets'!AC28+'3. Statement of pipeline assets'!AC34+'3. Statement of pipeline assets'!AC40+'3. Statement of pipeline assets'!AC46+'3. Statement of pipeline assets'!AC52+'3. Statement of pipeline assets'!AC58+'3. Statement of pipeline assets'!AC64+'3. Statement of pipeline assets'!AC70+'3. Statement of pipeline assets'!AC78+'3. Statement of pipeline assets'!AC84)/1000000</f>
        <v>-0.30398772601373442</v>
      </c>
      <c r="AD21" s="378">
        <f>-('3. Statement of pipeline assets'!AD17+'3. Statement of pipeline assets'!AD22+'3. Statement of pipeline assets'!AD28+'3. Statement of pipeline assets'!AD34+'3. Statement of pipeline assets'!AD40+'3. Statement of pipeline assets'!AD46+'3. Statement of pipeline assets'!AD52+'3. Statement of pipeline assets'!AD58+'3. Statement of pipeline assets'!AD64+'3. Statement of pipeline assets'!AD70+'3. Statement of pipeline assets'!AD78+'3. Statement of pipeline assets'!AD84)/1000000</f>
        <v>-0.68514938059498676</v>
      </c>
      <c r="AE21" s="378">
        <f>-('3. Statement of pipeline assets'!AE17+'3. Statement of pipeline assets'!AE22+'3. Statement of pipeline assets'!AE28+'3. Statement of pipeline assets'!AE34+'3. Statement of pipeline assets'!AE40+'3. Statement of pipeline assets'!AE46+'3. Statement of pipeline assets'!AE52+'3. Statement of pipeline assets'!AE58+'3. Statement of pipeline assets'!AE64+'3. Statement of pipeline assets'!AE70+'3. Statement of pipeline assets'!AE78+'3. Statement of pipeline assets'!AE84)/1000000</f>
        <v>-0.6529001550340634</v>
      </c>
      <c r="AF21" s="378">
        <f>-('3. Statement of pipeline assets'!AF17+'3. Statement of pipeline assets'!AF22+'3. Statement of pipeline assets'!AF28+'3. Statement of pipeline assets'!AF34+'3. Statement of pipeline assets'!AF40+'3. Statement of pipeline assets'!AF46+'3. Statement of pipeline assets'!AF52+'3. Statement of pipeline assets'!AF58+'3. Statement of pipeline assets'!AF64+'3. Statement of pipeline assets'!AF70+'3. Statement of pipeline assets'!AF78+'3. Statement of pipeline assets'!AF84)/1000000</f>
        <v>-0.23861610239069939</v>
      </c>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3"/>
      <c r="BL21" s="61"/>
      <c r="BM21" s="61"/>
      <c r="BN21" s="61"/>
    </row>
    <row r="22" spans="1:66" x14ac:dyDescent="0.2">
      <c r="A22" s="79"/>
      <c r="B22" s="388" t="s">
        <v>222</v>
      </c>
      <c r="C22" s="390" t="s">
        <v>225</v>
      </c>
      <c r="D22" s="378">
        <f t="shared" ref="D22:G23" si="2">D15</f>
        <v>0</v>
      </c>
      <c r="E22" s="378">
        <f t="shared" si="2"/>
        <v>7.8831575908372933E-2</v>
      </c>
      <c r="F22" s="378">
        <f t="shared" si="2"/>
        <v>9.6837193588287587E-2</v>
      </c>
      <c r="G22" s="378">
        <f t="shared" si="2"/>
        <v>9.8081272285800644E-2</v>
      </c>
      <c r="H22" s="378">
        <f t="shared" ref="H22:AB22" si="3">H15</f>
        <v>0.10039855372234527</v>
      </c>
      <c r="I22" s="378">
        <f t="shared" si="3"/>
        <v>0.10055355034024177</v>
      </c>
      <c r="J22" s="378">
        <f t="shared" si="3"/>
        <v>0.110205232</v>
      </c>
      <c r="K22" s="378">
        <f t="shared" si="3"/>
        <v>0.10550781449999999</v>
      </c>
      <c r="L22" s="378">
        <f t="shared" si="3"/>
        <v>0.13301957850000001</v>
      </c>
      <c r="M22" s="378">
        <f t="shared" si="3"/>
        <v>0.1177210055</v>
      </c>
      <c r="N22" s="378">
        <f t="shared" si="3"/>
        <v>0.12625323497279278</v>
      </c>
      <c r="O22" s="378">
        <f t="shared" si="3"/>
        <v>0.13521964730990493</v>
      </c>
      <c r="P22" s="378">
        <f t="shared" si="3"/>
        <v>0.13908789469398358</v>
      </c>
      <c r="Q22" s="378">
        <f t="shared" si="3"/>
        <v>0.12872786450617862</v>
      </c>
      <c r="R22" s="378">
        <f t="shared" si="3"/>
        <v>0.13978677292086006</v>
      </c>
      <c r="S22" s="378">
        <f t="shared" si="3"/>
        <v>0.14263437912856106</v>
      </c>
      <c r="T22" s="378">
        <f t="shared" si="3"/>
        <v>0.16211830656257656</v>
      </c>
      <c r="U22" s="378">
        <f t="shared" si="3"/>
        <v>0.17943023383729517</v>
      </c>
      <c r="V22" s="378">
        <f t="shared" si="3"/>
        <v>0.17018319710079605</v>
      </c>
      <c r="W22" s="378">
        <f t="shared" si="3"/>
        <v>0.19101387731136926</v>
      </c>
      <c r="X22" s="378">
        <f t="shared" si="3"/>
        <v>0.1823799060943207</v>
      </c>
      <c r="Y22" s="378">
        <f t="shared" si="3"/>
        <v>0.18114453785215842</v>
      </c>
      <c r="Z22" s="378">
        <f t="shared" si="3"/>
        <v>0.18676397483322446</v>
      </c>
      <c r="AA22" s="378">
        <f t="shared" si="3"/>
        <v>0.25688072437546039</v>
      </c>
      <c r="AB22" s="378">
        <f t="shared" si="3"/>
        <v>0.37766276903512003</v>
      </c>
      <c r="AC22" s="378">
        <f>AC15</f>
        <v>0.52045232760746141</v>
      </c>
      <c r="AD22" s="378">
        <f t="shared" ref="AD22:AF22" si="4">AD15</f>
        <v>0.52736223071801125</v>
      </c>
      <c r="AE22" s="378">
        <f t="shared" si="4"/>
        <v>0.71184538835083533</v>
      </c>
      <c r="AF22" s="378">
        <f t="shared" si="4"/>
        <v>0.75164858934344647</v>
      </c>
      <c r="AG22" s="474"/>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3"/>
      <c r="BL22" s="61"/>
      <c r="BM22" s="61"/>
      <c r="BN22" s="61"/>
    </row>
    <row r="23" spans="1:66" x14ac:dyDescent="0.2">
      <c r="A23" s="79"/>
      <c r="B23" s="388" t="s">
        <v>228</v>
      </c>
      <c r="C23" s="390" t="s">
        <v>225</v>
      </c>
      <c r="D23" s="378">
        <f t="shared" si="2"/>
        <v>0</v>
      </c>
      <c r="E23" s="378">
        <f t="shared" si="2"/>
        <v>0</v>
      </c>
      <c r="F23" s="378">
        <f t="shared" si="2"/>
        <v>4.1752367262711844E-2</v>
      </c>
      <c r="G23" s="378">
        <f t="shared" si="2"/>
        <v>1.819335716801038E-2</v>
      </c>
      <c r="H23" s="378">
        <f t="shared" ref="H23:AB23" si="5">H16</f>
        <v>0</v>
      </c>
      <c r="I23" s="378">
        <f t="shared" si="5"/>
        <v>0</v>
      </c>
      <c r="J23" s="378">
        <f t="shared" si="5"/>
        <v>0</v>
      </c>
      <c r="K23" s="378">
        <f t="shared" si="5"/>
        <v>0</v>
      </c>
      <c r="L23" s="378">
        <f t="shared" si="5"/>
        <v>0</v>
      </c>
      <c r="M23" s="378">
        <f t="shared" si="5"/>
        <v>0</v>
      </c>
      <c r="N23" s="378">
        <f t="shared" si="5"/>
        <v>0</v>
      </c>
      <c r="O23" s="378">
        <f t="shared" si="5"/>
        <v>0</v>
      </c>
      <c r="P23" s="378">
        <f t="shared" si="5"/>
        <v>0</v>
      </c>
      <c r="Q23" s="378">
        <f t="shared" si="5"/>
        <v>3.0482961102588441E-2</v>
      </c>
      <c r="R23" s="378">
        <f t="shared" si="5"/>
        <v>0</v>
      </c>
      <c r="S23" s="378">
        <f t="shared" si="5"/>
        <v>0</v>
      </c>
      <c r="T23" s="378">
        <f t="shared" si="5"/>
        <v>2.4902443558817898E-2</v>
      </c>
      <c r="U23" s="378">
        <f t="shared" si="5"/>
        <v>0</v>
      </c>
      <c r="V23" s="378">
        <f t="shared" si="5"/>
        <v>0</v>
      </c>
      <c r="W23" s="378">
        <f t="shared" si="5"/>
        <v>0</v>
      </c>
      <c r="X23" s="378">
        <f t="shared" si="5"/>
        <v>0</v>
      </c>
      <c r="Y23" s="378">
        <f t="shared" si="5"/>
        <v>2.5453571262328206E-2</v>
      </c>
      <c r="Z23" s="378">
        <f t="shared" si="5"/>
        <v>3.5463960932483073E-2</v>
      </c>
      <c r="AA23" s="378">
        <f t="shared" si="5"/>
        <v>4.9757538346475526E-2</v>
      </c>
      <c r="AB23" s="378">
        <f t="shared" si="5"/>
        <v>7.7529661391772101E-2</v>
      </c>
      <c r="AC23" s="378">
        <f>AC16</f>
        <v>0</v>
      </c>
      <c r="AD23" s="378">
        <f t="shared" ref="AD23:AF23" si="6">AD16</f>
        <v>0</v>
      </c>
      <c r="AE23" s="378">
        <f t="shared" si="6"/>
        <v>0</v>
      </c>
      <c r="AF23" s="378">
        <f t="shared" si="6"/>
        <v>3.2176350569655197E-2</v>
      </c>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3"/>
      <c r="BL23" s="61"/>
      <c r="BM23" s="61"/>
      <c r="BN23" s="61"/>
    </row>
    <row r="24" spans="1:66" x14ac:dyDescent="0.2">
      <c r="A24" s="79"/>
      <c r="B24" s="156" t="s">
        <v>250</v>
      </c>
      <c r="C24" s="392"/>
      <c r="D24" s="379">
        <f>SUM(D20:D23)</f>
        <v>0</v>
      </c>
      <c r="E24" s="379">
        <f>SUM(E20:E23)</f>
        <v>7.8831575908372933E-2</v>
      </c>
      <c r="F24" s="379">
        <f>SUM(F20:F23)</f>
        <v>1.8022290974983526</v>
      </c>
      <c r="G24" s="379">
        <f>SUM(G20:G23)</f>
        <v>1.5231744958722979</v>
      </c>
      <c r="H24" s="379">
        <f t="shared" ref="H24:AB24" si="7">SUM(H20:H23)</f>
        <v>1.2067163475083289</v>
      </c>
      <c r="I24" s="379">
        <f t="shared" si="7"/>
        <v>0.86089550957289229</v>
      </c>
      <c r="J24" s="379">
        <f t="shared" si="7"/>
        <v>1.1690903340248682</v>
      </c>
      <c r="K24" s="379">
        <f t="shared" si="7"/>
        <v>1.1502489161090219</v>
      </c>
      <c r="L24" s="379">
        <f t="shared" si="7"/>
        <v>1.0555827740757375</v>
      </c>
      <c r="M24" s="379">
        <f t="shared" si="7"/>
        <v>1.2569954497957703</v>
      </c>
      <c r="N24" s="379">
        <f t="shared" si="7"/>
        <v>0.97974675270934886</v>
      </c>
      <c r="O24" s="379">
        <f t="shared" si="7"/>
        <v>1.3583346260957607</v>
      </c>
      <c r="P24" s="379">
        <f t="shared" si="7"/>
        <v>1.2468287439723915</v>
      </c>
      <c r="Q24" s="379">
        <f t="shared" si="7"/>
        <v>1.8782780719994832</v>
      </c>
      <c r="R24" s="379">
        <f t="shared" si="7"/>
        <v>1.4490743354670252</v>
      </c>
      <c r="S24" s="379">
        <f t="shared" si="7"/>
        <v>1.3493962227038663</v>
      </c>
      <c r="T24" s="379">
        <f t="shared" si="7"/>
        <v>1.77945728141121</v>
      </c>
      <c r="U24" s="379">
        <f t="shared" si="7"/>
        <v>1.2481209621864364</v>
      </c>
      <c r="V24" s="379">
        <f t="shared" si="7"/>
        <v>1.2268419411465081</v>
      </c>
      <c r="W24" s="379">
        <f t="shared" si="7"/>
        <v>1.5459398765116958</v>
      </c>
      <c r="X24" s="379">
        <f t="shared" si="7"/>
        <v>1.5046679350027319</v>
      </c>
      <c r="Y24" s="379">
        <f t="shared" si="7"/>
        <v>1.1543652594112292</v>
      </c>
      <c r="Z24" s="379">
        <f t="shared" si="7"/>
        <v>1.1378446892299807</v>
      </c>
      <c r="AA24" s="379">
        <f t="shared" si="7"/>
        <v>1.2969777557985629</v>
      </c>
      <c r="AB24" s="379">
        <f t="shared" si="7"/>
        <v>1.6004743371845587</v>
      </c>
      <c r="AC24" s="379">
        <f>SUM(AC20:AC23)</f>
        <v>0.80641539536288787</v>
      </c>
      <c r="AD24" s="379">
        <f t="shared" ref="AD24:AF24" si="8">SUM(AD20:AD23)</f>
        <v>0.64674348687475458</v>
      </c>
      <c r="AE24" s="379">
        <f t="shared" si="8"/>
        <v>1.0363677971979208</v>
      </c>
      <c r="AF24" s="379">
        <f t="shared" si="8"/>
        <v>1.8696910380667697</v>
      </c>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3"/>
      <c r="BL24" s="61"/>
      <c r="BM24" s="61"/>
      <c r="BN24" s="61"/>
    </row>
    <row r="25" spans="1:66" x14ac:dyDescent="0.2">
      <c r="A25" s="79"/>
      <c r="B25" s="157"/>
      <c r="C25" s="157"/>
      <c r="D25" s="378"/>
      <c r="E25" s="378"/>
      <c r="F25" s="378"/>
      <c r="G25" s="378"/>
      <c r="H25" s="378"/>
      <c r="I25" s="378"/>
      <c r="J25" s="378"/>
      <c r="K25" s="378"/>
      <c r="L25" s="378"/>
      <c r="M25" s="378"/>
      <c r="N25" s="378"/>
      <c r="O25" s="378"/>
      <c r="P25" s="378"/>
      <c r="Q25" s="378"/>
      <c r="R25" s="378"/>
      <c r="S25" s="378"/>
      <c r="T25" s="378"/>
      <c r="U25" s="378"/>
      <c r="V25" s="378"/>
      <c r="W25" s="378"/>
      <c r="X25" s="378"/>
      <c r="Y25" s="378"/>
      <c r="Z25" s="378"/>
      <c r="AA25" s="378"/>
      <c r="AB25" s="378"/>
      <c r="AC25" s="378"/>
      <c r="AD25" s="378"/>
      <c r="AE25" s="378"/>
      <c r="AF25" s="378"/>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3"/>
      <c r="BL25" s="61"/>
      <c r="BM25" s="61"/>
      <c r="BN25" s="61"/>
    </row>
    <row r="26" spans="1:66" x14ac:dyDescent="0.2">
      <c r="A26" s="79"/>
      <c r="B26" s="157"/>
      <c r="C26" s="157"/>
      <c r="D26" s="378"/>
      <c r="E26" s="378"/>
      <c r="F26" s="378"/>
      <c r="G26" s="378"/>
      <c r="H26" s="378"/>
      <c r="I26" s="378"/>
      <c r="J26" s="378"/>
      <c r="K26" s="378"/>
      <c r="L26" s="378"/>
      <c r="M26" s="378"/>
      <c r="N26" s="378"/>
      <c r="O26" s="378"/>
      <c r="P26" s="378"/>
      <c r="Q26" s="378"/>
      <c r="R26" s="378"/>
      <c r="S26" s="378"/>
      <c r="T26" s="378"/>
      <c r="U26" s="378"/>
      <c r="V26" s="378"/>
      <c r="W26" s="378"/>
      <c r="X26" s="378"/>
      <c r="Y26" s="378"/>
      <c r="Z26" s="378"/>
      <c r="AA26" s="378"/>
      <c r="AB26" s="378"/>
      <c r="AC26" s="378"/>
      <c r="AD26" s="378"/>
      <c r="AE26" s="378"/>
      <c r="AF26" s="378"/>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3"/>
      <c r="BL26" s="61"/>
      <c r="BM26" s="61"/>
      <c r="BN26" s="61"/>
    </row>
    <row r="27" spans="1:66" x14ac:dyDescent="0.2">
      <c r="A27" s="67"/>
      <c r="B27" s="385" t="s">
        <v>492</v>
      </c>
      <c r="C27" s="393"/>
      <c r="D27" s="380">
        <v>0</v>
      </c>
      <c r="E27" s="380">
        <f>'4. Recovered capital'!G26/1000000</f>
        <v>1.017049271928169</v>
      </c>
      <c r="F27" s="380">
        <f>'4. Recovered capital'!H26/1000000</f>
        <v>1.2792541391784447</v>
      </c>
      <c r="G27" s="380">
        <f>'4. Recovered capital'!I26/1000000</f>
        <v>1.3114111347660076</v>
      </c>
      <c r="H27" s="380">
        <f>'4. Recovered capital'!J26/1000000</f>
        <v>1.3433210305958903</v>
      </c>
      <c r="I27" s="380">
        <f>'4. Recovered capital'!K26/1000000</f>
        <v>1.3888464015000002</v>
      </c>
      <c r="J27" s="380">
        <f>'4. Recovered capital'!L26/1000000</f>
        <v>1.4396305709999999</v>
      </c>
      <c r="K27" s="380">
        <f>'4. Recovered capital'!M26/1000000</f>
        <v>1.4721913344999999</v>
      </c>
      <c r="L27" s="380">
        <f>'4. Recovered capital'!N26/1000000</f>
        <v>1.7476202549937003</v>
      </c>
      <c r="M27" s="380">
        <f>'4. Recovered capital'!O26/1000000</f>
        <v>2.0070672601015995</v>
      </c>
      <c r="N27" s="380">
        <f>'4. Recovered capital'!P26/1000000</f>
        <v>2.0827813546929002</v>
      </c>
      <c r="O27" s="380">
        <f>'4. Recovered capital'!Q26/1000000</f>
        <v>2.1441312156191437</v>
      </c>
      <c r="P27" s="380">
        <f>'4. Recovered capital'!R26/1000000</f>
        <v>2.083655461125054</v>
      </c>
      <c r="Q27" s="380">
        <f>'4. Recovered capital'!S26/1000000</f>
        <v>2.1842944197297758</v>
      </c>
      <c r="R27" s="380">
        <f>'4. Recovered capital'!T26/1000000</f>
        <v>2.1643287710000001</v>
      </c>
      <c r="S27" s="380">
        <f>'4. Recovered capital'!U26/1000000</f>
        <v>2.2501981689999999</v>
      </c>
      <c r="T27" s="380">
        <f>'4. Recovered capital'!V26/1000000</f>
        <v>2.3992676534999999</v>
      </c>
      <c r="U27" s="380">
        <f>'4. Recovered capital'!W26/1000000</f>
        <v>2.4106558355000001</v>
      </c>
      <c r="V27" s="380">
        <f>'4. Recovered capital'!X26/1000000</f>
        <v>2.4441668234999998</v>
      </c>
      <c r="W27" s="380">
        <f>'4. Recovered capital'!Y26/1000000</f>
        <v>2.4999597430000002</v>
      </c>
      <c r="X27" s="380">
        <f>'4. Recovered capital'!Z26/1000000</f>
        <v>2.7107116920000003</v>
      </c>
      <c r="Y27" s="380">
        <f>'4. Recovered capital'!AA26/1000000</f>
        <v>2.5303602200000004</v>
      </c>
      <c r="Z27" s="380">
        <f>'4. Recovered capital'!AB26/1000000</f>
        <v>2.5712385100000001</v>
      </c>
      <c r="AA27" s="380">
        <f>'4. Recovered capital'!AC26/1000000</f>
        <v>2.5918034600000004</v>
      </c>
      <c r="AB27" s="380">
        <f>'4. Recovered capital'!AD26/1000000</f>
        <v>2.61630758</v>
      </c>
      <c r="AC27" s="380">
        <f>'4. Recovered capital'!AE26/1000000</f>
        <v>2.6552285900000001</v>
      </c>
      <c r="AD27" s="380">
        <f>'4. Recovered capital'!AF26/1000000</f>
        <v>2.7288218999999998</v>
      </c>
      <c r="AE27" s="380">
        <f>'2. Revenues and expenses'!I20/1000000</f>
        <v>2.7734258499999997</v>
      </c>
      <c r="AF27" s="379">
        <f>'2. Revenues and expenses'!F20/1000000</f>
        <v>2.4833065899999998</v>
      </c>
      <c r="AG27" s="68"/>
      <c r="AH27" s="69"/>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row>
    <row r="28" spans="1:66" x14ac:dyDescent="0.2">
      <c r="A28" s="79"/>
      <c r="B28" s="158"/>
      <c r="C28" s="157"/>
      <c r="D28" s="291"/>
      <c r="E28" s="291"/>
      <c r="F28" s="291"/>
      <c r="G28" s="291"/>
      <c r="H28" s="291"/>
      <c r="I28" s="291"/>
      <c r="J28" s="291"/>
      <c r="K28" s="291"/>
      <c r="L28" s="291"/>
      <c r="M28" s="291"/>
      <c r="N28" s="291"/>
      <c r="O28" s="291"/>
      <c r="P28" s="291"/>
      <c r="Q28" s="291"/>
      <c r="R28" s="291"/>
      <c r="S28" s="291"/>
      <c r="T28" s="291"/>
      <c r="U28" s="291"/>
      <c r="V28" s="291"/>
      <c r="W28" s="291"/>
      <c r="X28" s="291"/>
      <c r="Y28" s="291"/>
      <c r="Z28" s="291"/>
      <c r="AA28" s="291"/>
      <c r="AB28" s="291"/>
      <c r="AC28" s="291"/>
      <c r="AD28" s="291"/>
      <c r="AE28" s="291"/>
      <c r="AF28" s="291"/>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3"/>
      <c r="BL28" s="61"/>
      <c r="BM28" s="61"/>
      <c r="BN28" s="61"/>
    </row>
    <row r="29" spans="1:66" ht="15.75" x14ac:dyDescent="0.2">
      <c r="A29" s="79"/>
      <c r="B29" s="81" t="s">
        <v>76</v>
      </c>
      <c r="C29" s="157"/>
      <c r="D29" s="386">
        <f>YEAR(Cover!$C$25)</f>
        <v>1996</v>
      </c>
      <c r="E29" s="386">
        <f>YEAR(Cover!$C$25)+1</f>
        <v>1997</v>
      </c>
      <c r="F29" s="386">
        <f>YEAR(Cover!$C$25)+2</f>
        <v>1998</v>
      </c>
      <c r="G29" s="386">
        <f>YEAR(Cover!$C$25)+3</f>
        <v>1999</v>
      </c>
      <c r="H29" s="386">
        <f>G29+1</f>
        <v>2000</v>
      </c>
      <c r="I29" s="386">
        <f t="shared" ref="I29:AE29" si="9">H29+1</f>
        <v>2001</v>
      </c>
      <c r="J29" s="386">
        <f t="shared" si="9"/>
        <v>2002</v>
      </c>
      <c r="K29" s="386">
        <f t="shared" si="9"/>
        <v>2003</v>
      </c>
      <c r="L29" s="386">
        <f t="shared" si="9"/>
        <v>2004</v>
      </c>
      <c r="M29" s="386">
        <f t="shared" si="9"/>
        <v>2005</v>
      </c>
      <c r="N29" s="386">
        <f t="shared" si="9"/>
        <v>2006</v>
      </c>
      <c r="O29" s="386">
        <f t="shared" si="9"/>
        <v>2007</v>
      </c>
      <c r="P29" s="386">
        <f t="shared" si="9"/>
        <v>2008</v>
      </c>
      <c r="Q29" s="386">
        <f t="shared" si="9"/>
        <v>2009</v>
      </c>
      <c r="R29" s="386">
        <f t="shared" si="9"/>
        <v>2010</v>
      </c>
      <c r="S29" s="386">
        <f t="shared" si="9"/>
        <v>2011</v>
      </c>
      <c r="T29" s="386">
        <f t="shared" si="9"/>
        <v>2012</v>
      </c>
      <c r="U29" s="386">
        <f t="shared" si="9"/>
        <v>2013</v>
      </c>
      <c r="V29" s="386">
        <f t="shared" si="9"/>
        <v>2014</v>
      </c>
      <c r="W29" s="386">
        <f t="shared" si="9"/>
        <v>2015</v>
      </c>
      <c r="X29" s="386">
        <f t="shared" si="9"/>
        <v>2016</v>
      </c>
      <c r="Y29" s="386">
        <f t="shared" si="9"/>
        <v>2017</v>
      </c>
      <c r="Z29" s="386">
        <f t="shared" si="9"/>
        <v>2018</v>
      </c>
      <c r="AA29" s="386">
        <f t="shared" si="9"/>
        <v>2019</v>
      </c>
      <c r="AB29" s="386">
        <f t="shared" si="9"/>
        <v>2020</v>
      </c>
      <c r="AC29" s="386">
        <f t="shared" si="9"/>
        <v>2021</v>
      </c>
      <c r="AD29" s="386">
        <f t="shared" si="9"/>
        <v>2022</v>
      </c>
      <c r="AE29" s="386">
        <f t="shared" si="9"/>
        <v>2023</v>
      </c>
      <c r="AF29" s="396">
        <f>YEAR(Cover!$C$23)</f>
        <v>2024</v>
      </c>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3"/>
      <c r="BL29" s="61"/>
      <c r="BM29" s="61"/>
      <c r="BN29" s="61"/>
    </row>
    <row r="30" spans="1:66" ht="15" x14ac:dyDescent="0.2">
      <c r="A30" s="384"/>
      <c r="B30" s="389" t="s">
        <v>252</v>
      </c>
      <c r="C30" s="155" t="s">
        <v>121</v>
      </c>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3"/>
      <c r="BL30" s="61"/>
      <c r="BM30" s="61"/>
      <c r="BN30" s="61"/>
    </row>
    <row r="31" spans="1:66" x14ac:dyDescent="0.2">
      <c r="A31" s="79"/>
      <c r="B31" s="388" t="s">
        <v>106</v>
      </c>
      <c r="C31" s="395" t="s">
        <v>253</v>
      </c>
      <c r="D31" s="378">
        <v>0</v>
      </c>
      <c r="E31" s="378">
        <f>-(INDEX('4. Recovered capital'!$F$8:$BH$33,MATCH('1.1 Financial summary'!$B31,'4. Recovered capital'!$D$8:$D$33,0),MATCH('1.1 Financial summary'!E$29,'4. Recovered capital'!$F$8:$BH$8,0)))/1000000</f>
        <v>7.8831575908372933E-2</v>
      </c>
      <c r="F31" s="378">
        <f>-(INDEX('4. Recovered capital'!$F$8:$BH$33,MATCH('1.1 Financial summary'!$B31,'4. Recovered capital'!$D$8:$D$33,0),MATCH('1.1 Financial summary'!F$29,'4. Recovered capital'!$F$8:$BH$8,0)))/1000000</f>
        <v>9.6837193588287587E-2</v>
      </c>
      <c r="G31" s="378">
        <f>-(INDEX('4. Recovered capital'!$F$8:$BH$33,MATCH('1.1 Financial summary'!$B31,'4. Recovered capital'!$D$8:$D$33,0),MATCH('1.1 Financial summary'!G$29,'4. Recovered capital'!$F$8:$BH$8,0)))/1000000</f>
        <v>9.8081272285800644E-2</v>
      </c>
      <c r="H31" s="378">
        <f>-(INDEX('4. Recovered capital'!$F$8:$BH$33,MATCH('1.1 Financial summary'!$B31,'4. Recovered capital'!$D$8:$D$33,0),MATCH('1.1 Financial summary'!H$29,'4. Recovered capital'!$F$8:$BH$8,0)))/1000000</f>
        <v>0.10039855372234527</v>
      </c>
      <c r="I31" s="378">
        <f>-(INDEX('4. Recovered capital'!$F$8:$BH$33,MATCH('1.1 Financial summary'!$B31,'4. Recovered capital'!$D$8:$D$33,0),MATCH('1.1 Financial summary'!I$29,'4. Recovered capital'!$F$8:$BH$8,0)))/1000000</f>
        <v>0.10055355034024177</v>
      </c>
      <c r="J31" s="378">
        <f>-(INDEX('4. Recovered capital'!$F$8:$BH$33,MATCH('1.1 Financial summary'!$B31,'4. Recovered capital'!$D$8:$D$33,0),MATCH('1.1 Financial summary'!J$29,'4. Recovered capital'!$F$8:$BH$8,0)))/1000000</f>
        <v>0.110205232</v>
      </c>
      <c r="K31" s="378">
        <f>-(INDEX('4. Recovered capital'!$F$8:$BH$33,MATCH('1.1 Financial summary'!$B31,'4. Recovered capital'!$D$8:$D$33,0),MATCH('1.1 Financial summary'!K$29,'4. Recovered capital'!$F$8:$BH$8,0)))/1000000</f>
        <v>0.10550781449999999</v>
      </c>
      <c r="L31" s="378">
        <f>-(INDEX('4. Recovered capital'!$F$8:$BH$33,MATCH('1.1 Financial summary'!$B31,'4. Recovered capital'!$D$8:$D$33,0),MATCH('1.1 Financial summary'!L$29,'4. Recovered capital'!$F$8:$BH$8,0)))/1000000</f>
        <v>0.13301957850000001</v>
      </c>
      <c r="M31" s="378">
        <f>-(INDEX('4. Recovered capital'!$F$8:$BH$33,MATCH('1.1 Financial summary'!$B31,'4. Recovered capital'!$D$8:$D$33,0),MATCH('1.1 Financial summary'!M$29,'4. Recovered capital'!$F$8:$BH$8,0)))/1000000</f>
        <v>0.1177210055</v>
      </c>
      <c r="N31" s="378">
        <f>-(INDEX('4. Recovered capital'!$F$8:$BH$33,MATCH('1.1 Financial summary'!$B31,'4. Recovered capital'!$D$8:$D$33,0),MATCH('1.1 Financial summary'!N$29,'4. Recovered capital'!$F$8:$BH$8,0)))/1000000</f>
        <v>0.12625323497279278</v>
      </c>
      <c r="O31" s="378">
        <f>-(INDEX('4. Recovered capital'!$F$8:$BH$33,MATCH('1.1 Financial summary'!$B31,'4. Recovered capital'!$D$8:$D$33,0),MATCH('1.1 Financial summary'!O$29,'4. Recovered capital'!$F$8:$BH$8,0)))/1000000</f>
        <v>0.12597017751745626</v>
      </c>
      <c r="P31" s="378">
        <f>-(INDEX('4. Recovered capital'!$F$8:$BH$33,MATCH('1.1 Financial summary'!$B31,'4. Recovered capital'!$D$8:$D$33,0),MATCH('1.1 Financial summary'!P$29,'4. Recovered capital'!$F$8:$BH$8,0)))/1000000</f>
        <v>0.12953872759639221</v>
      </c>
      <c r="Q31" s="378">
        <f>-(INDEX('4. Recovered capital'!$F$8:$BH$33,MATCH('1.1 Financial summary'!$B31,'4. Recovered capital'!$D$8:$D$33,0),MATCH('1.1 Financial summary'!Q$29,'4. Recovered capital'!$F$8:$BH$8,0)))/1000000</f>
        <v>0.11891044176173624</v>
      </c>
      <c r="R31" s="378">
        <f>-(INDEX('4. Recovered capital'!$F$8:$BH$33,MATCH('1.1 Financial summary'!$B31,'4. Recovered capital'!$D$8:$D$33,0),MATCH('1.1 Financial summary'!R$29,'4. Recovered capital'!$F$8:$BH$8,0)))/1000000</f>
        <v>0.12989937550000002</v>
      </c>
      <c r="S31" s="378">
        <f>-(INDEX('4. Recovered capital'!$F$8:$BH$33,MATCH('1.1 Financial summary'!$B31,'4. Recovered capital'!$D$8:$D$33,0),MATCH('1.1 Financial summary'!S$29,'4. Recovered capital'!$F$8:$BH$8,0)))/1000000</f>
        <v>0.13257235749999999</v>
      </c>
      <c r="T31" s="378">
        <f>-(INDEX('4. Recovered capital'!$F$8:$BH$33,MATCH('1.1 Financial summary'!$B31,'4. Recovered capital'!$D$8:$D$33,0),MATCH('1.1 Financial summary'!T$29,'4. Recovered capital'!$F$8:$BH$8,0)))/1000000</f>
        <v>0.15148924350000001</v>
      </c>
      <c r="U31" s="378">
        <f>-(INDEX('4. Recovered capital'!$F$8:$BH$33,MATCH('1.1 Financial summary'!$B31,'4. Recovered capital'!$D$8:$D$33,0),MATCH('1.1 Financial summary'!U$29,'4. Recovered capital'!$F$8:$BH$8,0)))/1000000</f>
        <v>0.1687180405</v>
      </c>
      <c r="V31" s="378">
        <f>-(INDEX('4. Recovered capital'!$F$8:$BH$33,MATCH('1.1 Financial summary'!$B31,'4. Recovered capital'!$D$8:$D$33,0),MATCH('1.1 Financial summary'!V$29,'4. Recovered capital'!$F$8:$BH$8,0)))/1000000</f>
        <v>0.1605013025</v>
      </c>
      <c r="W31" s="378">
        <f>-(INDEX('4. Recovered capital'!$F$8:$BH$33,MATCH('1.1 Financial summary'!$B31,'4. Recovered capital'!$D$8:$D$33,0),MATCH('1.1 Financial summary'!W$29,'4. Recovered capital'!$F$8:$BH$8,0)))/1000000</f>
        <v>0.18128596700000002</v>
      </c>
      <c r="X31" s="378">
        <f>-(INDEX('4. Recovered capital'!$F$8:$BH$33,MATCH('1.1 Financial summary'!$B31,'4. Recovered capital'!$D$8:$D$33,0),MATCH('1.1 Financial summary'!X$29,'4. Recovered capital'!$F$8:$BH$8,0)))/1000000</f>
        <v>0.1726984728804247</v>
      </c>
      <c r="Y31" s="378">
        <f>-(INDEX('4. Recovered capital'!$F$8:$BH$33,MATCH('1.1 Financial summary'!$B31,'4. Recovered capital'!$D$8:$D$33,0),MATCH('1.1 Financial summary'!Y$29,'4. Recovered capital'!$F$8:$BH$8,0)))/1000000</f>
        <v>0.17212562676413862</v>
      </c>
      <c r="Z31" s="378">
        <f>-(INDEX('4. Recovered capital'!$F$8:$BH$33,MATCH('1.1 Financial summary'!$B31,'4. Recovered capital'!$D$8:$D$33,0),MATCH('1.1 Financial summary'!Z$29,'4. Recovered capital'!$F$8:$BH$8,0)))/1000000</f>
        <v>0.17766759391417739</v>
      </c>
      <c r="AA31" s="378">
        <f>-(INDEX('4. Recovered capital'!$F$8:$BH$33,MATCH('1.1 Financial summary'!$B31,'4. Recovered capital'!$D$8:$D$33,0),MATCH('1.1 Financial summary'!AA$29,'4. Recovered capital'!$F$8:$BH$8,0)))/1000000</f>
        <v>0.25688072437546039</v>
      </c>
      <c r="AB31" s="378">
        <f>-(INDEX('4. Recovered capital'!$F$8:$BH$33,MATCH('1.1 Financial summary'!$B31,'4. Recovered capital'!$D$8:$D$33,0),MATCH('1.1 Financial summary'!AB$29,'4. Recovered capital'!$F$8:$BH$8,0)))/1000000</f>
        <v>0.36778205246747459</v>
      </c>
      <c r="AC31" s="378">
        <f>-(INDEX('4. Recovered capital'!$F$8:$BH$33,MATCH('1.1 Financial summary'!$B31,'4. Recovered capital'!$D$8:$D$33,0),MATCH('1.1 Financial summary'!AC$29,'4. Recovered capital'!$F$8:$BH$8,0)))/1000000</f>
        <v>0.50917328228052339</v>
      </c>
      <c r="AD31" s="378">
        <f>-(INDEX('4. Recovered capital'!$F$8:$BH$33,MATCH('1.1 Financial summary'!$B31,'4. Recovered capital'!$D$8:$D$33,0),MATCH('1.1 Financial summary'!AD$29,'4. Recovered capital'!$F$8:$BH$8,0)))/1000000</f>
        <v>0.51603191992220176</v>
      </c>
      <c r="AE31" s="378">
        <f>-(INDEX('4. Recovered capital'!$F$8:$BH$33,MATCH('1.1 Financial summary'!$B31,'4. Recovered capital'!$D$8:$D$33,0),MATCH('1.1 Financial summary'!AE$29,'4. Recovered capital'!$F$8:$BH$8,0)))/1000000</f>
        <v>0.69894242157659314</v>
      </c>
      <c r="AF31" s="378">
        <f>-(INDEX('4. Recovered capital'!$F$8:$BH$33,MATCH('1.1 Financial summary'!$B31,'4. Recovered capital'!$D$8:$D$33,0),MATCH('1.1 Financial summary'!AF$29,'4. Recovered capital'!$F$8:$BH$8,0)))/1000000</f>
        <v>0.73805521311388533</v>
      </c>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3"/>
      <c r="BL31" s="61"/>
      <c r="BM31" s="61"/>
      <c r="BN31" s="61"/>
    </row>
    <row r="32" spans="1:66" x14ac:dyDescent="0.2">
      <c r="A32" s="384"/>
      <c r="B32" s="388" t="s">
        <v>107</v>
      </c>
      <c r="C32" s="395" t="s">
        <v>253</v>
      </c>
      <c r="D32" s="378">
        <v>0</v>
      </c>
      <c r="E32" s="378">
        <f>-(INDEX('4. Recovered capital'!$F$8:$BH$33,MATCH('1.1 Financial summary'!$B32,'4. Recovered capital'!$D$8:$D$33,0),MATCH('1.1 Financial summary'!E$29,'4. Recovered capital'!$F$8:$BH$8,0)))/1000000</f>
        <v>0.21408070730618117</v>
      </c>
      <c r="F32" s="378">
        <f>-(INDEX('4. Recovered capital'!$F$8:$BH$33,MATCH('1.1 Financial summary'!$B32,'4. Recovered capital'!$D$8:$D$33,0),MATCH('1.1 Financial summary'!F$29,'4. Recovered capital'!$F$8:$BH$8,0)))/1000000</f>
        <v>0</v>
      </c>
      <c r="G32" s="378">
        <f>-(INDEX('4. Recovered capital'!$F$8:$BH$33,MATCH('1.1 Financial summary'!$B32,'4. Recovered capital'!$D$8:$D$33,0),MATCH('1.1 Financial summary'!G$29,'4. Recovered capital'!$F$8:$BH$8,0)))/1000000</f>
        <v>0</v>
      </c>
      <c r="H32" s="378">
        <f>-(INDEX('4. Recovered capital'!$F$8:$BH$33,MATCH('1.1 Financial summary'!$B32,'4. Recovered capital'!$D$8:$D$33,0),MATCH('1.1 Financial summary'!H$29,'4. Recovered capital'!$F$8:$BH$8,0)))/1000000</f>
        <v>0</v>
      </c>
      <c r="I32" s="378">
        <f>-(INDEX('4. Recovered capital'!$F$8:$BH$33,MATCH('1.1 Financial summary'!$B32,'4. Recovered capital'!$D$8:$D$33,0),MATCH('1.1 Financial summary'!I$29,'4. Recovered capital'!$F$8:$BH$8,0)))/1000000</f>
        <v>0</v>
      </c>
      <c r="J32" s="378">
        <f>-(INDEX('4. Recovered capital'!$F$8:$BH$33,MATCH('1.1 Financial summary'!$B32,'4. Recovered capital'!$D$8:$D$33,0),MATCH('1.1 Financial summary'!J$29,'4. Recovered capital'!$F$8:$BH$8,0)))/1000000</f>
        <v>0</v>
      </c>
      <c r="K32" s="378">
        <f>-(INDEX('4. Recovered capital'!$F$8:$BH$33,MATCH('1.1 Financial summary'!$B32,'4. Recovered capital'!$D$8:$D$33,0),MATCH('1.1 Financial summary'!K$29,'4. Recovered capital'!$F$8:$BH$8,0)))/1000000</f>
        <v>0</v>
      </c>
      <c r="L32" s="378">
        <f>-(INDEX('4. Recovered capital'!$F$8:$BH$33,MATCH('1.1 Financial summary'!$B32,'4. Recovered capital'!$D$8:$D$33,0),MATCH('1.1 Financial summary'!L$29,'4. Recovered capital'!$F$8:$BH$8,0)))/1000000</f>
        <v>0.10098201238384098</v>
      </c>
      <c r="M32" s="378">
        <f>-(INDEX('4. Recovered capital'!$F$8:$BH$33,MATCH('1.1 Financial summary'!$B32,'4. Recovered capital'!$D$8:$D$33,0),MATCH('1.1 Financial summary'!M$29,'4. Recovered capital'!$F$8:$BH$8,0)))/1000000</f>
        <v>0.18118024848870606</v>
      </c>
      <c r="N32" s="378">
        <f>-(INDEX('4. Recovered capital'!$F$8:$BH$33,MATCH('1.1 Financial summary'!$B32,'4. Recovered capital'!$D$8:$D$33,0),MATCH('1.1 Financial summary'!N$29,'4. Recovered capital'!$F$8:$BH$8,0)))/1000000</f>
        <v>0.21811025102270712</v>
      </c>
      <c r="O32" s="378">
        <f>-(INDEX('4. Recovered capital'!$F$8:$BH$33,MATCH('1.1 Financial summary'!$B32,'4. Recovered capital'!$D$8:$D$33,0),MATCH('1.1 Financial summary'!O$29,'4. Recovered capital'!$F$8:$BH$8,0)))/1000000</f>
        <v>0.23959857207818724</v>
      </c>
      <c r="P32" s="378">
        <f>-(INDEX('4. Recovered capital'!$F$8:$BH$33,MATCH('1.1 Financial summary'!$B32,'4. Recovered capital'!$D$8:$D$33,0),MATCH('1.1 Financial summary'!P$29,'4. Recovered capital'!$F$8:$BH$8,0)))/1000000</f>
        <v>0.17566180601084172</v>
      </c>
      <c r="Q32" s="378">
        <f>-(INDEX('4. Recovered capital'!$F$8:$BH$33,MATCH('1.1 Financial summary'!$B32,'4. Recovered capital'!$D$8:$D$33,0),MATCH('1.1 Financial summary'!Q$29,'4. Recovered capital'!$F$8:$BH$8,0)))/1000000</f>
        <v>0.19727593703105717</v>
      </c>
      <c r="R32" s="378">
        <f>-(INDEX('4. Recovered capital'!$F$8:$BH$33,MATCH('1.1 Financial summary'!$B32,'4. Recovered capital'!$D$8:$D$33,0),MATCH('1.1 Financial summary'!R$29,'4. Recovered capital'!$F$8:$BH$8,0)))/1000000</f>
        <v>0.21637906699829731</v>
      </c>
      <c r="S32" s="378">
        <f>-(INDEX('4. Recovered capital'!$F$8:$BH$33,MATCH('1.1 Financial summary'!$B32,'4. Recovered capital'!$D$8:$D$33,0),MATCH('1.1 Financial summary'!S$29,'4. Recovered capital'!$F$8:$BH$8,0)))/1000000</f>
        <v>0.25436904231518381</v>
      </c>
      <c r="T32" s="378">
        <f>-(INDEX('4. Recovered capital'!$F$8:$BH$33,MATCH('1.1 Financial summary'!$B32,'4. Recovered capital'!$D$8:$D$33,0),MATCH('1.1 Financial summary'!T$29,'4. Recovered capital'!$F$8:$BH$8,0)))/1000000</f>
        <v>0.29420918601870227</v>
      </c>
      <c r="U32" s="378">
        <f>-(INDEX('4. Recovered capital'!$F$8:$BH$33,MATCH('1.1 Financial summary'!$B32,'4. Recovered capital'!$D$8:$D$33,0),MATCH('1.1 Financial summary'!U$29,'4. Recovered capital'!$F$8:$BH$8,0)))/1000000</f>
        <v>0.33466612607996948</v>
      </c>
      <c r="V32" s="378">
        <f>-(INDEX('4. Recovered capital'!$F$8:$BH$33,MATCH('1.1 Financial summary'!$B32,'4. Recovered capital'!$D$8:$D$33,0),MATCH('1.1 Financial summary'!V$29,'4. Recovered capital'!$F$8:$BH$8,0)))/1000000</f>
        <v>0.35868485758917407</v>
      </c>
      <c r="W32" s="378">
        <f>-(INDEX('4. Recovered capital'!$F$8:$BH$33,MATCH('1.1 Financial summary'!$B32,'4. Recovered capital'!$D$8:$D$33,0),MATCH('1.1 Financial summary'!W$29,'4. Recovered capital'!$F$8:$BH$8,0)))/1000000</f>
        <v>0.3812952355157363</v>
      </c>
      <c r="X32" s="378">
        <f>-(INDEX('4. Recovered capital'!$F$8:$BH$33,MATCH('1.1 Financial summary'!$B32,'4. Recovered capital'!$D$8:$D$33,0),MATCH('1.1 Financial summary'!X$29,'4. Recovered capital'!$F$8:$BH$8,0)))/1000000</f>
        <v>0.46964413027951502</v>
      </c>
      <c r="Y32" s="378">
        <f>-(INDEX('4. Recovered capital'!$F$8:$BH$33,MATCH('1.1 Financial summary'!$B32,'4. Recovered capital'!$D$8:$D$33,0),MATCH('1.1 Financial summary'!Y$29,'4. Recovered capital'!$F$8:$BH$8,0)))/1000000</f>
        <v>0.64670626475162307</v>
      </c>
      <c r="Z32" s="378">
        <f>-(INDEX('4. Recovered capital'!$F$8:$BH$33,MATCH('1.1 Financial summary'!$B32,'4. Recovered capital'!$D$8:$D$33,0),MATCH('1.1 Financial summary'!Z$29,'4. Recovered capital'!$F$8:$BH$8,0)))/1000000</f>
        <v>0.66764783211158929</v>
      </c>
      <c r="AA32" s="378">
        <f>-(INDEX('4. Recovered capital'!$F$8:$BH$33,MATCH('1.1 Financial summary'!$B32,'4. Recovered capital'!$D$8:$D$33,0),MATCH('1.1 Financial summary'!AA$29,'4. Recovered capital'!$F$8:$BH$8,0)))/1000000</f>
        <v>0.66108732135525949</v>
      </c>
      <c r="AB32" s="378">
        <f>-(INDEX('4. Recovered capital'!$F$8:$BH$33,MATCH('1.1 Financial summary'!$B32,'4. Recovered capital'!$D$8:$D$33,0),MATCH('1.1 Financial summary'!AB$29,'4. Recovered capital'!$F$8:$BH$8,0)))/1000000</f>
        <v>0.64545666636922172</v>
      </c>
      <c r="AC32" s="378">
        <f>-(INDEX('4. Recovered capital'!$F$8:$BH$33,MATCH('1.1 Financial summary'!$B32,'4. Recovered capital'!$D$8:$D$33,0),MATCH('1.1 Financial summary'!AC$29,'4. Recovered capital'!$F$8:$BH$8,0)))/1000000</f>
        <v>0.61390776503800337</v>
      </c>
      <c r="AD32" s="378">
        <f>-(INDEX('4. Recovered capital'!$F$8:$BH$33,MATCH('1.1 Financial summary'!$B32,'4. Recovered capital'!$D$8:$D$33,0),MATCH('1.1 Financial summary'!AD$29,'4. Recovered capital'!$F$8:$BH$8,0)))/1000000</f>
        <v>0.63230706293205607</v>
      </c>
      <c r="AE32" s="378">
        <f>-(INDEX('4. Recovered capital'!$F$8:$BH$33,MATCH('1.1 Financial summary'!$B32,'4. Recovered capital'!$D$8:$D$33,0),MATCH('1.1 Financial summary'!AE$29,'4. Recovered capital'!$F$8:$BH$8,0)))/1000000</f>
        <v>0.58557953892473336</v>
      </c>
      <c r="AF32" s="378">
        <f>-(INDEX('4. Recovered capital'!$F$8:$BH$33,MATCH('1.1 Financial summary'!$B32,'4. Recovered capital'!$D$8:$D$33,0),MATCH('1.1 Financial summary'!AF$29,'4. Recovered capital'!$F$8:$BH$8,0)))/1000000</f>
        <v>0.48185197740889407</v>
      </c>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3"/>
      <c r="BL32" s="61"/>
      <c r="BM32" s="61"/>
      <c r="BN32" s="61"/>
    </row>
    <row r="33" spans="1:72" x14ac:dyDescent="0.2">
      <c r="A33" s="384"/>
      <c r="B33" s="388" t="s">
        <v>144</v>
      </c>
      <c r="C33" s="395" t="s">
        <v>253</v>
      </c>
      <c r="D33" s="378">
        <v>0</v>
      </c>
      <c r="E33" s="378">
        <f>-(INDEX('4. Recovered capital'!$F$8:$BH$33,MATCH('1.1 Financial summary'!$B33,'4. Recovered capital'!$D$8:$D$33,0),MATCH('1.1 Financial summary'!E$29,'4. Recovered capital'!$F$8:$BH$8,0)))/1000000</f>
        <v>0</v>
      </c>
      <c r="F33" s="378">
        <f>-(INDEX('4. Recovered capital'!$F$8:$BH$33,MATCH('1.1 Financial summary'!$B33,'4. Recovered capital'!$D$8:$D$33,0),MATCH('1.1 Financial summary'!F$29,'4. Recovered capital'!$F$8:$BH$8,0)))/1000000</f>
        <v>1.4841622968135928</v>
      </c>
      <c r="G33" s="378">
        <f>-(INDEX('4. Recovered capital'!$F$8:$BH$33,MATCH('1.1 Financial summary'!$B33,'4. Recovered capital'!$D$8:$D$33,0),MATCH('1.1 Financial summary'!G$29,'4. Recovered capital'!$F$8:$BH$8,0)))/1000000</f>
        <v>1.3221284058910279</v>
      </c>
      <c r="H33" s="378">
        <f>-(INDEX('4. Recovered capital'!$F$8:$BH$33,MATCH('1.1 Financial summary'!$B33,'4. Recovered capital'!$D$8:$D$33,0),MATCH('1.1 Financial summary'!H$29,'4. Recovered capital'!$F$8:$BH$8,0)))/1000000</f>
        <v>1.4357904072724366</v>
      </c>
      <c r="I33" s="378">
        <f>-(INDEX('4. Recovered capital'!$F$8:$BH$33,MATCH('1.1 Financial summary'!$B33,'4. Recovered capital'!$D$8:$D$33,0),MATCH('1.1 Financial summary'!I$29,'4. Recovered capital'!$F$8:$BH$8,0)))/1000000</f>
        <v>1.4630874701863035</v>
      </c>
      <c r="J33" s="378">
        <f>-(INDEX('4. Recovered capital'!$F$8:$BH$33,MATCH('1.1 Financial summary'!$B33,'4. Recovered capital'!$D$8:$D$33,0),MATCH('1.1 Financial summary'!J$29,'4. Recovered capital'!$F$8:$BH$8,0)))/1000000</f>
        <v>1.333144475622267</v>
      </c>
      <c r="K33" s="378">
        <f>-(INDEX('4. Recovered capital'!$F$8:$BH$33,MATCH('1.1 Financial summary'!$B33,'4. Recovered capital'!$D$8:$D$33,0),MATCH('1.1 Financial summary'!K$29,'4. Recovered capital'!$F$8:$BH$8,0)))/1000000</f>
        <v>1.2775127209474384</v>
      </c>
      <c r="L33" s="378">
        <f>-(INDEX('4. Recovered capital'!$F$8:$BH$33,MATCH('1.1 Financial summary'!$B33,'4. Recovered capital'!$D$8:$D$33,0),MATCH('1.1 Financial summary'!L$29,'4. Recovered capital'!$F$8:$BH$8,0)))/1000000</f>
        <v>1.1033797913183643</v>
      </c>
      <c r="M33" s="378">
        <f>-(INDEX('4. Recovered capital'!$F$8:$BH$33,MATCH('1.1 Financial summary'!$B33,'4. Recovered capital'!$D$8:$D$33,0),MATCH('1.1 Financial summary'!M$29,'4. Recovered capital'!$F$8:$BH$8,0)))/1000000</f>
        <v>1.2660553667980996</v>
      </c>
      <c r="N33" s="378">
        <f>-(INDEX('4. Recovered capital'!$F$8:$BH$33,MATCH('1.1 Financial summary'!$B33,'4. Recovered capital'!$D$8:$D$33,0),MATCH('1.1 Financial summary'!N$29,'4. Recovered capital'!$F$8:$BH$8,0)))/1000000</f>
        <v>1.1507121289930153</v>
      </c>
      <c r="O33" s="378">
        <f>-(INDEX('4. Recovered capital'!$F$8:$BH$33,MATCH('1.1 Financial summary'!$B33,'4. Recovered capital'!$D$8:$D$33,0),MATCH('1.1 Financial summary'!O$29,'4. Recovered capital'!$F$8:$BH$8,0)))/1000000</f>
        <v>1.1554640914483125</v>
      </c>
      <c r="P33" s="378">
        <f>-(INDEX('4. Recovered capital'!$F$8:$BH$33,MATCH('1.1 Financial summary'!$B33,'4. Recovered capital'!$D$8:$D$33,0),MATCH('1.1 Financial summary'!P$29,'4. Recovered capital'!$F$8:$BH$8,0)))/1000000</f>
        <v>1.2862034922411349</v>
      </c>
      <c r="Q33" s="378">
        <f>-(INDEX('4. Recovered capital'!$F$8:$BH$33,MATCH('1.1 Financial summary'!$B33,'4. Recovered capital'!$D$8:$D$33,0),MATCH('1.1 Financial summary'!Q$29,'4. Recovered capital'!$F$8:$BH$8,0)))/1000000</f>
        <v>1.3304159381782026</v>
      </c>
      <c r="R33" s="378">
        <f>-(INDEX('4. Recovered capital'!$F$8:$BH$33,MATCH('1.1 Financial summary'!$B33,'4. Recovered capital'!$D$8:$D$33,0),MATCH('1.1 Financial summary'!R$29,'4. Recovered capital'!$F$8:$BH$8,0)))/1000000</f>
        <v>1.1547704070074325</v>
      </c>
      <c r="S33" s="378">
        <f>-(INDEX('4. Recovered capital'!$F$8:$BH$33,MATCH('1.1 Financial summary'!$B33,'4. Recovered capital'!$D$8:$D$33,0),MATCH('1.1 Financial summary'!S$29,'4. Recovered capital'!$F$8:$BH$8,0)))/1000000</f>
        <v>1.0664801470324154</v>
      </c>
      <c r="T33" s="378">
        <f>-(INDEX('4. Recovered capital'!$F$8:$BH$33,MATCH('1.1 Financial summary'!$B33,'4. Recovered capital'!$D$8:$D$33,0),MATCH('1.1 Financial summary'!T$29,'4. Recovered capital'!$F$8:$BH$8,0)))/1000000</f>
        <v>0.96469890590334217</v>
      </c>
      <c r="U33" s="378">
        <f>-(INDEX('4. Recovered capital'!$F$8:$BH$33,MATCH('1.1 Financial summary'!$B33,'4. Recovered capital'!$D$8:$D$33,0),MATCH('1.1 Financial summary'!U$29,'4. Recovered capital'!$F$8:$BH$8,0)))/1000000</f>
        <v>0.68929172398699035</v>
      </c>
      <c r="V33" s="378">
        <f>-(INDEX('4. Recovered capital'!$F$8:$BH$33,MATCH('1.1 Financial summary'!$B33,'4. Recovered capital'!$D$8:$D$33,0),MATCH('1.1 Financial summary'!V$29,'4. Recovered capital'!$F$8:$BH$8,0)))/1000000</f>
        <v>0.62969817925531857</v>
      </c>
      <c r="W33" s="378">
        <f>-(INDEX('4. Recovered capital'!$F$8:$BH$33,MATCH('1.1 Financial summary'!$B33,'4. Recovered capital'!$D$8:$D$33,0),MATCH('1.1 Financial summary'!W$29,'4. Recovered capital'!$F$8:$BH$8,0)))/1000000</f>
        <v>0.5470353077133504</v>
      </c>
      <c r="X33" s="378">
        <f>-(INDEX('4. Recovered capital'!$F$8:$BH$33,MATCH('1.1 Financial summary'!$B33,'4. Recovered capital'!$D$8:$D$33,0),MATCH('1.1 Financial summary'!X$29,'4. Recovered capital'!$F$8:$BH$8,0)))/1000000</f>
        <v>0.40289661605127852</v>
      </c>
      <c r="Y33" s="378">
        <f>-(INDEX('4. Recovered capital'!$F$8:$BH$33,MATCH('1.1 Financial summary'!$B33,'4. Recovered capital'!$D$8:$D$33,0),MATCH('1.1 Financial summary'!Y$29,'4. Recovered capital'!$F$8:$BH$8,0)))/1000000</f>
        <v>0.23690556608727972</v>
      </c>
      <c r="Z33" s="378">
        <f>-(INDEX('4. Recovered capital'!$F$8:$BH$33,MATCH('1.1 Financial summary'!$B33,'4. Recovered capital'!$D$8:$D$33,0),MATCH('1.1 Financial summary'!Z$29,'4. Recovered capital'!$F$8:$BH$8,0)))/1000000</f>
        <v>0.16455489915582164</v>
      </c>
      <c r="AA33" s="378">
        <f>-(INDEX('4. Recovered capital'!$F$8:$BH$33,MATCH('1.1 Financial summary'!$B33,'4. Recovered capital'!$D$8:$D$33,0),MATCH('1.1 Financial summary'!AA$29,'4. Recovered capital'!$F$8:$BH$8,0)))/1000000</f>
        <v>0.17734180245335529</v>
      </c>
      <c r="AB33" s="378">
        <f>-(INDEX('4. Recovered capital'!$F$8:$BH$33,MATCH('1.1 Financial summary'!$B33,'4. Recovered capital'!$D$8:$D$33,0),MATCH('1.1 Financial summary'!AB$29,'4. Recovered capital'!$F$8:$BH$8,0)))/1000000</f>
        <v>1.4847522288191881</v>
      </c>
      <c r="AC33" s="378">
        <f>-(INDEX('4. Recovered capital'!$F$8:$BH$33,MATCH('1.1 Financial summary'!$B33,'4. Recovered capital'!$D$8:$D$33,0),MATCH('1.1 Financial summary'!AC$29,'4. Recovered capital'!$F$8:$BH$8,0)))/1000000</f>
        <v>1.4175204088241904</v>
      </c>
      <c r="AD33" s="378">
        <f>-(INDEX('4. Recovered capital'!$F$8:$BH$33,MATCH('1.1 Financial summary'!$B33,'4. Recovered capital'!$D$8:$D$33,0),MATCH('1.1 Financial summary'!AD$29,'4. Recovered capital'!$F$8:$BH$8,0)))/1000000</f>
        <v>1.325830936523309</v>
      </c>
      <c r="AE33" s="378">
        <f>-(INDEX('4. Recovered capital'!$F$8:$BH$33,MATCH('1.1 Financial summary'!$B33,'4. Recovered capital'!$D$8:$D$33,0),MATCH('1.1 Financial summary'!AE$29,'4. Recovered capital'!$F$8:$BH$8,0)))/1000000</f>
        <v>1.0020446880269069</v>
      </c>
      <c r="AF33" s="378">
        <f>-(INDEX('4. Recovered capital'!$F$8:$BH$33,MATCH('1.1 Financial summary'!$B33,'4. Recovered capital'!$D$8:$D$33,0),MATCH('1.1 Financial summary'!AF$29,'4. Recovered capital'!$F$8:$BH$8,0)))/1000000</f>
        <v>1.0200464846533981</v>
      </c>
    </row>
    <row r="34" spans="1:72" x14ac:dyDescent="0.2">
      <c r="A34" s="384"/>
      <c r="B34" s="388" t="s">
        <v>181</v>
      </c>
      <c r="C34" s="395" t="s">
        <v>253</v>
      </c>
      <c r="D34" s="378">
        <v>0</v>
      </c>
      <c r="E34" s="378">
        <f>(INDEX('4. Recovered capital'!$F$8:$BH$33,MATCH('1.1 Financial summary'!$B34,'4. Recovered capital'!$D$8:$D$33,0),MATCH('1.1 Financial summary'!E$29,'4. Recovered capital'!$F$8:$BH$8,0)))/1000000</f>
        <v>0.72413698871361498</v>
      </c>
      <c r="F34" s="378">
        <f>(INDEX('4. Recovered capital'!$F$8:$BH$33,MATCH('1.1 Financial summary'!$B34,'4. Recovered capital'!$D$8:$D$33,0),MATCH('1.1 Financial summary'!F$29,'4. Recovered capital'!$F$8:$BH$8,0)))/1000000</f>
        <v>-0.30174535122343571</v>
      </c>
      <c r="G34" s="378">
        <f>(INDEX('4. Recovered capital'!$F$8:$BH$33,MATCH('1.1 Financial summary'!$B34,'4. Recovered capital'!$D$8:$D$33,0),MATCH('1.1 Financial summary'!G$29,'4. Recovered capital'!$F$8:$BH$8,0)))/1000000</f>
        <v>-0.10879854341082089</v>
      </c>
      <c r="H34" s="378">
        <f>(INDEX('4. Recovered capital'!$F$8:$BH$33,MATCH('1.1 Financial summary'!$B34,'4. Recovered capital'!$D$8:$D$33,0),MATCH('1.1 Financial summary'!H$29,'4. Recovered capital'!$F$8:$BH$8,0)))/1000000</f>
        <v>-0.19286793039889169</v>
      </c>
      <c r="I34" s="378">
        <f>(INDEX('4. Recovered capital'!$F$8:$BH$33,MATCH('1.1 Financial summary'!$B34,'4. Recovered capital'!$D$8:$D$33,0),MATCH('1.1 Financial summary'!I$29,'4. Recovered capital'!$F$8:$BH$8,0)))/1000000</f>
        <v>-0.17479461902654497</v>
      </c>
      <c r="J34" s="378">
        <f>(INDEX('4. Recovered capital'!$F$8:$BH$33,MATCH('1.1 Financial summary'!$B34,'4. Recovered capital'!$D$8:$D$33,0),MATCH('1.1 Financial summary'!J$29,'4. Recovered capital'!$F$8:$BH$8,0)))/1000000</f>
        <v>-3.7191366222670769E-3</v>
      </c>
      <c r="K34" s="378">
        <f>(INDEX('4. Recovered capital'!$F$8:$BH$33,MATCH('1.1 Financial summary'!$B34,'4. Recovered capital'!$D$8:$D$33,0),MATCH('1.1 Financial summary'!K$29,'4. Recovered capital'!$F$8:$BH$8,0)))/1000000</f>
        <v>8.9170799052561395E-2</v>
      </c>
      <c r="L34" s="378">
        <f>(INDEX('4. Recovered capital'!$F$8:$BH$33,MATCH('1.1 Financial summary'!$B34,'4. Recovered capital'!$D$8:$D$33,0),MATCH('1.1 Financial summary'!L$29,'4. Recovered capital'!$F$8:$BH$8,0)))/1000000</f>
        <v>0.41023887279149518</v>
      </c>
      <c r="M34" s="378">
        <f>(INDEX('4. Recovered capital'!$F$8:$BH$33,MATCH('1.1 Financial summary'!$B34,'4. Recovered capital'!$D$8:$D$33,0),MATCH('1.1 Financial summary'!M$29,'4. Recovered capital'!$F$8:$BH$8,0)))/1000000</f>
        <v>0.44211063931479377</v>
      </c>
      <c r="N34" s="378">
        <f>(INDEX('4. Recovered capital'!$F$8:$BH$33,MATCH('1.1 Financial summary'!$B34,'4. Recovered capital'!$D$8:$D$33,0),MATCH('1.1 Financial summary'!N$29,'4. Recovered capital'!$F$8:$BH$8,0)))/1000000</f>
        <v>0.58770573970438489</v>
      </c>
      <c r="O34" s="378">
        <f>(INDEX('4. Recovered capital'!$F$8:$BH$33,MATCH('1.1 Financial summary'!$B34,'4. Recovered capital'!$D$8:$D$33,0),MATCH('1.1 Financial summary'!O$29,'4. Recovered capital'!$F$8:$BH$8,0)))/1000000</f>
        <v>0.62309837457518746</v>
      </c>
      <c r="P34" s="378">
        <f>(INDEX('4. Recovered capital'!$F$8:$BH$33,MATCH('1.1 Financial summary'!$B34,'4. Recovered capital'!$D$8:$D$33,0),MATCH('1.1 Financial summary'!P$29,'4. Recovered capital'!$F$8:$BH$8,0)))/1000000</f>
        <v>0.4922514352766853</v>
      </c>
      <c r="Q34" s="378">
        <f>(INDEX('4. Recovered capital'!$F$8:$BH$33,MATCH('1.1 Financial summary'!$B34,'4. Recovered capital'!$D$8:$D$33,0),MATCH('1.1 Financial summary'!Q$29,'4. Recovered capital'!$F$8:$BH$8,0)))/1000000</f>
        <v>0.53769210275877966</v>
      </c>
      <c r="R34" s="378">
        <f>(INDEX('4. Recovered capital'!$F$8:$BH$33,MATCH('1.1 Financial summary'!$B34,'4. Recovered capital'!$D$8:$D$33,0),MATCH('1.1 Financial summary'!R$29,'4. Recovered capital'!$F$8:$BH$8,0)))/1000000</f>
        <v>0.66327992149427017</v>
      </c>
      <c r="S34" s="378">
        <f>(INDEX('4. Recovered capital'!$F$8:$BH$33,MATCH('1.1 Financial summary'!$B34,'4. Recovered capital'!$D$8:$D$33,0),MATCH('1.1 Financial summary'!S$29,'4. Recovered capital'!$F$8:$BH$8,0)))/1000000</f>
        <v>0.79677662215240042</v>
      </c>
      <c r="T34" s="378">
        <f>(INDEX('4. Recovered capital'!$F$8:$BH$33,MATCH('1.1 Financial summary'!$B34,'4. Recovered capital'!$D$8:$D$33,0),MATCH('1.1 Financial summary'!T$29,'4. Recovered capital'!$F$8:$BH$8,0)))/1000000</f>
        <v>0.98887031807795567</v>
      </c>
      <c r="U34" s="378">
        <f>(INDEX('4. Recovered capital'!$F$8:$BH$33,MATCH('1.1 Financial summary'!$B34,'4. Recovered capital'!$D$8:$D$33,0),MATCH('1.1 Financial summary'!U$29,'4. Recovered capital'!$F$8:$BH$8,0)))/1000000</f>
        <v>1.21797994493304</v>
      </c>
      <c r="V34" s="378">
        <f>(INDEX('4. Recovered capital'!$F$8:$BH$33,MATCH('1.1 Financial summary'!$B34,'4. Recovered capital'!$D$8:$D$33,0),MATCH('1.1 Financial summary'!V$29,'4. Recovered capital'!$F$8:$BH$8,0)))/1000000</f>
        <v>1.2952824841555071</v>
      </c>
      <c r="W34" s="378">
        <f>(INDEX('4. Recovered capital'!$F$8:$BH$33,MATCH('1.1 Financial summary'!$B34,'4. Recovered capital'!$D$8:$D$33,0),MATCH('1.1 Financial summary'!W$29,'4. Recovered capital'!$F$8:$BH$8,0)))/1000000</f>
        <v>1.3903432327709133</v>
      </c>
      <c r="X34" s="378">
        <f>(INDEX('4. Recovered capital'!$F$8:$BH$33,MATCH('1.1 Financial summary'!$B34,'4. Recovered capital'!$D$8:$D$33,0),MATCH('1.1 Financial summary'!X$29,'4. Recovered capital'!$F$8:$BH$8,0)))/1000000</f>
        <v>1.6654724727887824</v>
      </c>
      <c r="Y34" s="378">
        <f>(INDEX('4. Recovered capital'!$F$8:$BH$33,MATCH('1.1 Financial summary'!$B34,'4. Recovered capital'!$D$8:$D$33,0),MATCH('1.1 Financial summary'!Y$29,'4. Recovered capital'!$F$8:$BH$8,0)))/1000000</f>
        <v>1.474622762396959</v>
      </c>
      <c r="Z34" s="378">
        <f>(INDEX('4. Recovered capital'!$F$8:$BH$33,MATCH('1.1 Financial summary'!$B34,'4. Recovered capital'!$D$8:$D$33,0),MATCH('1.1 Financial summary'!Z$29,'4. Recovered capital'!$F$8:$BH$8,0)))/1000000</f>
        <v>1.5613681848184122</v>
      </c>
      <c r="AA34" s="378">
        <f>(INDEX('4. Recovered capital'!$F$8:$BH$33,MATCH('1.1 Financial summary'!$B34,'4. Recovered capital'!$D$8:$D$33,0),MATCH('1.1 Financial summary'!AA$29,'4. Recovered capital'!$F$8:$BH$8,0)))/1000000</f>
        <v>1.4964936118159253</v>
      </c>
      <c r="AB34" s="378">
        <f>(INDEX('4. Recovered capital'!$F$8:$BH$33,MATCH('1.1 Financial summary'!$B34,'4. Recovered capital'!$D$8:$D$33,0),MATCH('1.1 Financial summary'!AB$29,'4. Recovered capital'!$F$8:$BH$8,0)))/1000000</f>
        <v>0.11640179670073744</v>
      </c>
      <c r="AC34" s="378">
        <f>(INDEX('4. Recovered capital'!$F$8:$BH$33,MATCH('1.1 Financial summary'!$B34,'4. Recovered capital'!$D$8:$D$33,0),MATCH('1.1 Financial summary'!AC$29,'4. Recovered capital'!$F$8:$BH$8,0)))/1000000</f>
        <v>0.11294935558779631</v>
      </c>
      <c r="AD34" s="378">
        <f>(INDEX('4. Recovered capital'!$F$8:$BH$33,MATCH('1.1 Financial summary'!$B34,'4. Recovered capital'!$D$8:$D$33,0),MATCH('1.1 Financial summary'!AD$29,'4. Recovered capital'!$F$8:$BH$8,0)))/1000000</f>
        <v>0.25328047100279483</v>
      </c>
      <c r="AE34" s="378">
        <f>(INDEX('4. Recovered capital'!$F$8:$BH$33,MATCH('1.1 Financial summary'!$B34,'4. Recovered capital'!$D$8:$D$33,0),MATCH('1.1 Financial summary'!AE$29,'4. Recovered capital'!$F$8:$BH$8,0)))/1000000</f>
        <v>0.48446647688474131</v>
      </c>
      <c r="AF34" s="378">
        <f>(INDEX('4. Recovered capital'!$F$8:$BH$33,MATCH('1.1 Financial summary'!$B34,'4. Recovered capital'!$D$8:$D$33,0),MATCH('1.1 Financial summary'!AF$29,'4. Recovered capital'!$F$8:$BH$8,0)))/1000000</f>
        <v>0.24091256319915783</v>
      </c>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3"/>
      <c r="BL34" s="61"/>
      <c r="BM34" s="61"/>
      <c r="BN34" s="61"/>
    </row>
    <row r="35" spans="1:72" x14ac:dyDescent="0.2">
      <c r="A35" s="394"/>
      <c r="B35" s="402" t="s">
        <v>496</v>
      </c>
      <c r="C35" s="395" t="s">
        <v>253</v>
      </c>
      <c r="D35" s="378">
        <v>0</v>
      </c>
      <c r="E35" s="378">
        <f>(INDEX('4. Recovered capital'!$F$8:$BH$33,MATCH('1.1 Financial summary'!$B35,'4. Recovered capital'!$D$8:$D$33,0),MATCH('1.1 Financial summary'!E$29,'4. Recovered capital'!$F$8:$BH$8,0)))/1000000</f>
        <v>0</v>
      </c>
      <c r="F35" s="378">
        <f>(INDEX('4. Recovered capital'!$F$8:$BH$33,MATCH('1.1 Financial summary'!$B35,'4. Recovered capital'!$D$8:$D$33,0),MATCH('1.1 Financial summary'!F$29,'4. Recovered capital'!$F$8:$BH$8,0)))/1000000</f>
        <v>13.017825595835879</v>
      </c>
      <c r="G35" s="378">
        <f>(INDEX('4. Recovered capital'!$F$8:$BH$33,MATCH('1.1 Financial summary'!$B35,'4. Recovered capital'!$D$8:$D$33,0),MATCH('1.1 Financial summary'!G$29,'4. Recovered capital'!$F$8:$BH$8,0)))/1000000</f>
        <v>13.326546802323699</v>
      </c>
      <c r="H35" s="378">
        <f>(INDEX('4. Recovered capital'!$F$8:$BH$33,MATCH('1.1 Financial summary'!$B35,'4. Recovered capital'!$D$8:$D$33,0),MATCH('1.1 Financial summary'!H$29,'4. Recovered capital'!$F$8:$BH$8,0)))/1000000</f>
        <v>13.445111543104655</v>
      </c>
      <c r="I35" s="378">
        <f>(INDEX('4. Recovered capital'!$F$8:$BH$33,MATCH('1.1 Financial summary'!$B35,'4. Recovered capital'!$D$8:$D$33,0),MATCH('1.1 Financial summary'!I$29,'4. Recovered capital'!$F$8:$BH$8,0)))/1000000</f>
        <v>13.67237882655396</v>
      </c>
      <c r="J35" s="378">
        <f>(INDEX('4. Recovered capital'!$F$8:$BH$33,MATCH('1.1 Financial summary'!$B35,'4. Recovered capital'!$D$8:$D$33,0),MATCH('1.1 Financial summary'!J$29,'4. Recovered capital'!$F$8:$BH$8,0)))/1000000</f>
        <v>13.907993346825045</v>
      </c>
      <c r="K35" s="378">
        <f>(INDEX('4. Recovered capital'!$F$8:$BH$33,MATCH('1.1 Financial summary'!$B35,'4. Recovered capital'!$D$8:$D$33,0),MATCH('1.1 Financial summary'!K$29,'4. Recovered capital'!$F$8:$BH$8,0)))/1000000</f>
        <v>13.986753466216372</v>
      </c>
      <c r="L35" s="378">
        <f>(INDEX('4. Recovered capital'!$F$8:$BH$33,MATCH('1.1 Financial summary'!$B35,'4. Recovered capital'!$D$8:$D$33,0),MATCH('1.1 Financial summary'!L$29,'4. Recovered capital'!$F$8:$BH$8,0)))/1000000</f>
        <v>13.933236204610733</v>
      </c>
      <c r="M35" s="378">
        <f>(INDEX('4. Recovered capital'!$F$8:$BH$33,MATCH('1.1 Financial summary'!$B35,'4. Recovered capital'!$D$8:$D$33,0),MATCH('1.1 Financial summary'!M$29,'4. Recovered capital'!$F$8:$BH$8,0)))/1000000</f>
        <v>13.555156486020522</v>
      </c>
      <c r="N35" s="378">
        <f>(INDEX('4. Recovered capital'!$F$8:$BH$33,MATCH('1.1 Financial summary'!$B35,'4. Recovered capital'!$D$8:$D$33,0),MATCH('1.1 Financial summary'!N$29,'4. Recovered capital'!$F$8:$BH$8,0)))/1000000</f>
        <v>13.326689154466056</v>
      </c>
      <c r="O35" s="378">
        <f>(INDEX('4. Recovered capital'!$F$8:$BH$33,MATCH('1.1 Financial summary'!$B35,'4. Recovered capital'!$D$8:$D$33,0),MATCH('1.1 Financial summary'!O$29,'4. Recovered capital'!$F$8:$BH$8,0)))/1000000</f>
        <v>12.7850240595066</v>
      </c>
      <c r="P35" s="378">
        <f>(INDEX('4. Recovered capital'!$F$8:$BH$33,MATCH('1.1 Financial summary'!$B35,'4. Recovered capital'!$D$8:$D$33,0),MATCH('1.1 Financial summary'!P$29,'4. Recovered capital'!$F$8:$BH$8,0)))/1000000</f>
        <v>12.187038763883193</v>
      </c>
      <c r="Q35" s="378">
        <f>(INDEX('4. Recovered capital'!$F$8:$BH$33,MATCH('1.1 Financial summary'!$B35,'4. Recovered capital'!$D$8:$D$33,0),MATCH('1.1 Financial summary'!Q$29,'4. Recovered capital'!$F$8:$BH$8,0)))/1000000</f>
        <v>12.169591637223448</v>
      </c>
      <c r="R35" s="378">
        <f>(INDEX('4. Recovered capital'!$F$8:$BH$33,MATCH('1.1 Financial summary'!$B35,'4. Recovered capital'!$D$8:$D$33,0),MATCH('1.1 Financial summary'!R$29,'4. Recovered capital'!$F$8:$BH$8,0)))/1000000</f>
        <v>11.650036758152066</v>
      </c>
      <c r="S35" s="378">
        <f>(INDEX('4. Recovered capital'!$F$8:$BH$33,MATCH('1.1 Financial summary'!$B35,'4. Recovered capital'!$D$8:$D$33,0),MATCH('1.1 Financial summary'!S$29,'4. Recovered capital'!$F$8:$BH$8,0)))/1000000</f>
        <v>11.027216797191219</v>
      </c>
      <c r="T35" s="378">
        <f>(INDEX('4. Recovered capital'!$F$8:$BH$33,MATCH('1.1 Financial summary'!$B35,'4. Recovered capital'!$D$8:$D$33,0),MATCH('1.1 Financial summary'!T$29,'4. Recovered capital'!$F$8:$BH$8,0)))/1000000</f>
        <v>10.277875990836625</v>
      </c>
      <c r="U35" s="378">
        <f>(INDEX('4. Recovered capital'!$F$8:$BH$33,MATCH('1.1 Financial summary'!$B35,'4. Recovered capital'!$D$8:$D$33,0),MATCH('1.1 Financial summary'!U$29,'4. Recovered capital'!$F$8:$BH$8,0)))/1000000</f>
        <v>9.3057477253931911</v>
      </c>
      <c r="V35" s="378">
        <f>(INDEX('4. Recovered capital'!$F$8:$BH$33,MATCH('1.1 Financial summary'!$B35,'4. Recovered capital'!$D$8:$D$33,0),MATCH('1.1 Financial summary'!V$29,'4. Recovered capital'!$F$8:$BH$8,0)))/1000000</f>
        <v>8.3206111053165248</v>
      </c>
      <c r="W35" s="378">
        <f>(INDEX('4. Recovered capital'!$F$8:$BH$33,MATCH('1.1 Financial summary'!$B35,'4. Recovered capital'!$D$8:$D$33,0),MATCH('1.1 Financial summary'!W$29,'4. Recovered capital'!$F$8:$BH$8,0)))/1000000</f>
        <v>7.0685789238001959</v>
      </c>
      <c r="X35" s="378">
        <f>(INDEX('4. Recovered capital'!$F$8:$BH$33,MATCH('1.1 Financial summary'!$B35,'4. Recovered capital'!$D$8:$D$33,0),MATCH('1.1 Financial summary'!X$29,'4. Recovered capital'!$F$8:$BH$8,0)))/1000000</f>
        <v>5.7360870632772594</v>
      </c>
      <c r="Y35" s="378">
        <f>(INDEX('4. Recovered capital'!$F$8:$BH$33,MATCH('1.1 Financial summary'!$B35,'4. Recovered capital'!$D$8:$D$33,0),MATCH('1.1 Financial summary'!Y$29,'4. Recovered capital'!$F$8:$BH$8,0)))/1000000</f>
        <v>4.1125514312589404</v>
      </c>
      <c r="Z35" s="378">
        <f>(INDEX('4. Recovered capital'!$F$8:$BH$33,MATCH('1.1 Financial summary'!$B35,'4. Recovered capital'!$D$8:$D$33,0),MATCH('1.1 Financial summary'!Z$29,'4. Recovered capital'!$F$8:$BH$8,0)))/1000000</f>
        <v>2.9305806534042915</v>
      </c>
      <c r="AA35" s="378">
        <f>(INDEX('4. Recovered capital'!$F$8:$BH$33,MATCH('1.1 Financial summary'!$B35,'4. Recovered capital'!$D$8:$D$33,0),MATCH('1.1 Financial summary'!AA$29,'4. Recovered capital'!$F$8:$BH$8,0)))/1000000</f>
        <v>1.4067970330353103</v>
      </c>
      <c r="AB35" s="378">
        <f>(INDEX('4. Recovered capital'!$F$8:$BH$33,MATCH('1.1 Financial summary'!$B35,'4. Recovered capital'!$D$8:$D$33,0),MATCH('1.1 Financial summary'!AB$29,'4. Recovered capital'!$F$8:$BH$8,0)))/1000000</f>
        <v>3.9581209421157837E-15</v>
      </c>
      <c r="AC35" s="378">
        <f>(INDEX('4. Recovered capital'!$F$8:$BH$33,MATCH('1.1 Financial summary'!$B35,'4. Recovered capital'!$D$8:$D$33,0),MATCH('1.1 Financial summary'!AC$29,'4. Recovered capital'!$F$8:$BH$8,0)))/1000000</f>
        <v>3.9435690268874165E-15</v>
      </c>
      <c r="AD35" s="378">
        <f>(INDEX('4. Recovered capital'!$F$8:$BH$33,MATCH('1.1 Financial summary'!$B35,'4. Recovered capital'!$D$8:$D$33,0),MATCH('1.1 Financial summary'!AD$29,'4. Recovered capital'!$F$8:$BH$8,0)))/1000000</f>
        <v>3.4197000786662101E-15</v>
      </c>
      <c r="AE35" s="378">
        <f>(INDEX('4. Recovered capital'!$F$8:$BH$33,MATCH('1.1 Financial summary'!$B35,'4. Recovered capital'!$D$8:$D$33,0),MATCH('1.1 Financial summary'!AE$29,'4. Recovered capital'!$F$8:$BH$8,0)))/1000000</f>
        <v>3.6670826375484466E-15</v>
      </c>
      <c r="AF35" s="378">
        <f>(INDEX('4. Recovered capital'!$F$8:$BH$33,MATCH('1.1 Financial summary'!$B35,'4. Recovered capital'!$D$8:$D$33,0),MATCH('1.1 Financial summary'!AF$29,'4. Recovered capital'!$F$8:$BH$8,0)))/1000000</f>
        <v>3.4342519938945769E-15</v>
      </c>
      <c r="AG35" s="67"/>
      <c r="AH35" s="67"/>
      <c r="AI35" s="67"/>
      <c r="AJ35" s="67"/>
      <c r="AK35" s="67"/>
      <c r="AL35" s="67"/>
      <c r="AM35" s="68"/>
      <c r="AN35" s="69"/>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row>
    <row r="36" spans="1:72" x14ac:dyDescent="0.2">
      <c r="A36" s="67"/>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8"/>
      <c r="AN36" s="69"/>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row>
    <row r="37" spans="1:72" x14ac:dyDescent="0.2">
      <c r="A37" s="67"/>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8"/>
      <c r="AN37" s="69"/>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row>
    <row r="38" spans="1:72" x14ac:dyDescent="0.2">
      <c r="A38" s="67"/>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8"/>
      <c r="AN38" s="69"/>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row>
    <row r="39" spans="1:72" x14ac:dyDescent="0.2">
      <c r="A39" s="67"/>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8"/>
      <c r="AN39" s="69"/>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row>
    <row r="40" spans="1:72" x14ac:dyDescent="0.2">
      <c r="A40" s="67"/>
      <c r="B40" s="67"/>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9"/>
      <c r="AN40" s="69"/>
      <c r="AO40" s="69"/>
      <c r="AP40" s="69"/>
      <c r="AQ40" s="69"/>
      <c r="AR40" s="69"/>
      <c r="AS40" s="69"/>
      <c r="AT40" s="69"/>
      <c r="AU40" s="69"/>
      <c r="AV40" s="69"/>
      <c r="AW40" s="69"/>
      <c r="AX40" s="69"/>
      <c r="AY40" s="69"/>
      <c r="AZ40" s="69"/>
      <c r="BA40" s="68"/>
      <c r="BB40" s="68"/>
      <c r="BC40" s="68"/>
      <c r="BD40" s="68"/>
      <c r="BE40" s="68"/>
      <c r="BF40" s="68"/>
      <c r="BG40" s="68"/>
      <c r="BH40" s="68"/>
      <c r="BI40" s="68"/>
      <c r="BJ40" s="68"/>
      <c r="BK40" s="68"/>
      <c r="BL40" s="68"/>
      <c r="BM40" s="68"/>
      <c r="BN40" s="68"/>
      <c r="BO40" s="68"/>
      <c r="BP40" s="68"/>
      <c r="BQ40" s="68"/>
      <c r="BR40" s="68"/>
      <c r="BS40" s="68"/>
      <c r="BT40" s="68"/>
    </row>
    <row r="41" spans="1:72" x14ac:dyDescent="0.2">
      <c r="A41" s="67"/>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9"/>
      <c r="AN41" s="69"/>
      <c r="AO41" s="69"/>
      <c r="AP41" s="69"/>
      <c r="AQ41" s="69"/>
      <c r="AR41" s="69"/>
      <c r="AS41" s="69"/>
      <c r="AT41" s="69"/>
      <c r="AU41" s="69"/>
      <c r="AV41" s="69"/>
      <c r="AW41" s="69"/>
      <c r="AX41" s="69"/>
      <c r="AY41" s="69"/>
      <c r="AZ41" s="69"/>
      <c r="BA41" s="69"/>
      <c r="BB41" s="68"/>
      <c r="BC41" s="68"/>
      <c r="BD41" s="68"/>
      <c r="BE41" s="68"/>
      <c r="BF41" s="68"/>
      <c r="BG41" s="68"/>
      <c r="BH41" s="68"/>
      <c r="BI41" s="68"/>
      <c r="BJ41" s="68"/>
      <c r="BK41" s="68"/>
      <c r="BL41" s="68"/>
      <c r="BM41" s="68"/>
      <c r="BN41" s="68"/>
      <c r="BO41" s="68"/>
      <c r="BP41" s="68"/>
      <c r="BQ41" s="68"/>
      <c r="BR41" s="68"/>
      <c r="BS41" s="68"/>
      <c r="BT41" s="68"/>
    </row>
    <row r="42" spans="1:72" x14ac:dyDescent="0.2">
      <c r="A42" s="67"/>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8"/>
      <c r="AN42" s="69"/>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row>
    <row r="43" spans="1:72" x14ac:dyDescent="0.2">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8"/>
      <c r="AN43" s="69"/>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row>
    <row r="44" spans="1:72" x14ac:dyDescent="0.2">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8"/>
      <c r="AN44" s="69"/>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row>
    <row r="45" spans="1:72" x14ac:dyDescent="0.2">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8"/>
      <c r="AN45" s="69"/>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row>
    <row r="46" spans="1:72" x14ac:dyDescent="0.2">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8"/>
      <c r="AN46" s="69"/>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row>
    <row r="47" spans="1:72" x14ac:dyDescent="0.2">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8"/>
      <c r="AN47" s="69"/>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row>
    <row r="48" spans="1:72" x14ac:dyDescent="0.2">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8"/>
      <c r="AN48" s="69"/>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row>
    <row r="49" spans="1:72" x14ac:dyDescent="0.2">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8"/>
      <c r="AN49" s="69"/>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row>
    <row r="50" spans="1:72" x14ac:dyDescent="0.2">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8"/>
      <c r="AN50" s="69"/>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row>
    <row r="51" spans="1:72" x14ac:dyDescent="0.2">
      <c r="A51" s="67"/>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8"/>
      <c r="AN51" s="69"/>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row>
    <row r="52" spans="1:72" x14ac:dyDescent="0.2">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8"/>
      <c r="AN52" s="69"/>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row>
    <row r="53" spans="1:72" x14ac:dyDescent="0.2">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8"/>
      <c r="AN53" s="69"/>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row>
    <row r="54" spans="1:72" x14ac:dyDescent="0.2">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8"/>
      <c r="AN54" s="69"/>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row>
    <row r="55" spans="1:72" x14ac:dyDescent="0.2">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8"/>
      <c r="AN55" s="69"/>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row>
    <row r="56" spans="1:72" x14ac:dyDescent="0.2">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8"/>
      <c r="AN56" s="69"/>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row>
    <row r="57" spans="1:72" x14ac:dyDescent="0.2">
      <c r="A57" s="67"/>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8"/>
      <c r="AN57" s="69"/>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row>
    <row r="58" spans="1:72" x14ac:dyDescent="0.2">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8"/>
      <c r="AN58" s="69"/>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row>
    <row r="59" spans="1:72" x14ac:dyDescent="0.2">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8"/>
      <c r="AN59" s="69"/>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row>
    <row r="60" spans="1:72" x14ac:dyDescent="0.2">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8"/>
      <c r="AN60" s="69"/>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row>
    <row r="61" spans="1:72" x14ac:dyDescent="0.2">
      <c r="A61" s="67"/>
      <c r="B61" s="67"/>
      <c r="C61" s="71"/>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0"/>
      <c r="AG61" s="70"/>
      <c r="AH61" s="70"/>
      <c r="AI61" s="70"/>
      <c r="AJ61" s="65"/>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P61" s="67"/>
      <c r="BQ61" s="67"/>
      <c r="BR61" s="67"/>
      <c r="BS61" s="67"/>
      <c r="BT61" s="67"/>
    </row>
    <row r="62" spans="1:72" ht="15" x14ac:dyDescent="0.2">
      <c r="A62" s="381"/>
      <c r="B62" s="381"/>
      <c r="C62" s="518"/>
      <c r="D62" s="518"/>
      <c r="E62" s="381"/>
      <c r="F62" s="381"/>
      <c r="G62" s="381"/>
      <c r="H62" s="406"/>
      <c r="I62" s="406"/>
      <c r="J62" s="406"/>
      <c r="K62" s="406"/>
      <c r="L62" s="406"/>
      <c r="M62" s="406"/>
      <c r="N62" s="406"/>
      <c r="O62" s="406"/>
      <c r="P62" s="406"/>
      <c r="Q62" s="406"/>
      <c r="R62" s="406"/>
      <c r="S62" s="406"/>
      <c r="T62" s="406"/>
      <c r="U62" s="406"/>
      <c r="V62" s="406"/>
      <c r="W62" s="406"/>
      <c r="X62" s="406"/>
      <c r="Y62" s="406"/>
      <c r="Z62" s="406"/>
      <c r="AA62" s="406"/>
      <c r="AB62" s="406"/>
      <c r="AC62" s="439"/>
      <c r="AD62" s="469"/>
      <c r="AE62" s="476"/>
      <c r="AF62" s="64"/>
      <c r="AG62" s="64"/>
      <c r="AH62" s="64"/>
      <c r="AI62" s="73"/>
      <c r="AJ62" s="74"/>
      <c r="AK62" s="74"/>
      <c r="AL62" s="74"/>
      <c r="AM62" s="66"/>
      <c r="AN62" s="75"/>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row>
    <row r="64" spans="1:72" x14ac:dyDescent="0.2">
      <c r="AG64" s="77"/>
    </row>
    <row r="65" spans="33:33" x14ac:dyDescent="0.2">
      <c r="AG65" s="77"/>
    </row>
    <row r="66" spans="33:33" x14ac:dyDescent="0.2">
      <c r="AG66" s="77"/>
    </row>
    <row r="67" spans="33:33" x14ac:dyDescent="0.2">
      <c r="AG67" s="77"/>
    </row>
    <row r="68" spans="33:33" x14ac:dyDescent="0.2">
      <c r="AG68" s="77"/>
    </row>
    <row r="69" spans="33:33" x14ac:dyDescent="0.2">
      <c r="AG69" s="77"/>
    </row>
    <row r="70" spans="33:33" x14ac:dyDescent="0.2">
      <c r="AG70" s="77"/>
    </row>
    <row r="71" spans="33:33" x14ac:dyDescent="0.2">
      <c r="AG71" s="77"/>
    </row>
    <row r="72" spans="33:33" x14ac:dyDescent="0.2">
      <c r="AG72" s="77"/>
    </row>
    <row r="73" spans="33:33" x14ac:dyDescent="0.2">
      <c r="AG73" s="77"/>
    </row>
    <row r="74" spans="33:33" x14ac:dyDescent="0.2">
      <c r="AG74" s="77"/>
    </row>
  </sheetData>
  <mergeCells count="2">
    <mergeCell ref="B1:D1"/>
    <mergeCell ref="C62:D62"/>
  </mergeCell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K43"/>
  <sheetViews>
    <sheetView zoomScale="80" zoomScaleNormal="80" workbookViewId="0"/>
  </sheetViews>
  <sheetFormatPr defaultColWidth="9" defaultRowHeight="12.75" x14ac:dyDescent="0.2"/>
  <cols>
    <col min="1" max="1" width="11.75" style="19" customWidth="1"/>
    <col min="2" max="2" width="16.25" style="19" customWidth="1"/>
    <col min="3" max="3" width="43.25" style="19" customWidth="1"/>
    <col min="4" max="9" width="20.625" style="19" customWidth="1"/>
    <col min="10" max="16384" width="9" style="19"/>
  </cols>
  <sheetData>
    <row r="1" spans="1:9" ht="20.25" x14ac:dyDescent="0.3">
      <c r="B1" s="517" t="s">
        <v>171</v>
      </c>
      <c r="C1" s="517"/>
      <c r="D1" s="517"/>
      <c r="E1" s="18"/>
      <c r="F1" s="18"/>
      <c r="G1" s="18"/>
      <c r="H1" s="18"/>
      <c r="I1" s="18"/>
    </row>
    <row r="2" spans="1:9" ht="18" customHeight="1" x14ac:dyDescent="0.45">
      <c r="B2" s="46" t="str">
        <f>Tradingname</f>
        <v>Southern Cross Pipelines Australia Pty Limited</v>
      </c>
      <c r="C2" s="47"/>
      <c r="I2" s="42"/>
    </row>
    <row r="3" spans="1:9" ht="15" x14ac:dyDescent="0.25">
      <c r="B3" s="48" t="s">
        <v>157</v>
      </c>
      <c r="C3" s="49">
        <f>Yearending</f>
        <v>45473</v>
      </c>
    </row>
    <row r="4" spans="1:9" ht="12.75" customHeight="1" x14ac:dyDescent="0.3">
      <c r="B4" s="17"/>
      <c r="D4" s="40"/>
      <c r="G4" s="40"/>
    </row>
    <row r="5" spans="1:9" ht="15.75" x14ac:dyDescent="0.2">
      <c r="B5" s="519" t="s">
        <v>195</v>
      </c>
      <c r="C5" s="519"/>
      <c r="D5" s="519"/>
    </row>
    <row r="6" spans="1:9" x14ac:dyDescent="0.2">
      <c r="B6" s="21"/>
      <c r="C6" s="22"/>
      <c r="D6" s="23"/>
      <c r="E6" s="23"/>
      <c r="F6" s="23"/>
      <c r="G6" s="23"/>
      <c r="H6" s="23"/>
      <c r="I6" s="23"/>
    </row>
    <row r="7" spans="1:9" ht="30.75" customHeight="1" x14ac:dyDescent="0.2">
      <c r="B7" s="148"/>
      <c r="C7" s="148"/>
      <c r="D7" s="520" t="s">
        <v>201</v>
      </c>
      <c r="E7" s="521"/>
      <c r="F7" s="522"/>
      <c r="G7" s="520" t="s">
        <v>202</v>
      </c>
      <c r="H7" s="521"/>
      <c r="I7" s="522"/>
    </row>
    <row r="8" spans="1:9" ht="51" customHeight="1" x14ac:dyDescent="0.2">
      <c r="B8" s="147" t="s">
        <v>194</v>
      </c>
      <c r="C8" s="148" t="s">
        <v>17</v>
      </c>
      <c r="D8" s="443" t="s">
        <v>54</v>
      </c>
      <c r="E8" s="159" t="s">
        <v>55</v>
      </c>
      <c r="F8" s="159" t="s">
        <v>23</v>
      </c>
      <c r="G8" s="159" t="s">
        <v>54</v>
      </c>
      <c r="H8" s="159" t="s">
        <v>55</v>
      </c>
      <c r="I8" s="159" t="s">
        <v>23</v>
      </c>
    </row>
    <row r="9" spans="1:9" x14ac:dyDescent="0.2">
      <c r="B9" s="160"/>
      <c r="C9" s="161"/>
      <c r="D9" s="444" t="s">
        <v>159</v>
      </c>
      <c r="E9" s="162" t="s">
        <v>159</v>
      </c>
      <c r="F9" s="162" t="s">
        <v>159</v>
      </c>
      <c r="G9" s="162" t="s">
        <v>159</v>
      </c>
      <c r="H9" s="162" t="s">
        <v>159</v>
      </c>
      <c r="I9" s="162" t="s">
        <v>159</v>
      </c>
    </row>
    <row r="10" spans="1:9" x14ac:dyDescent="0.2">
      <c r="B10" s="168"/>
      <c r="C10" s="169" t="s">
        <v>42</v>
      </c>
      <c r="D10" s="441"/>
      <c r="E10" s="170"/>
      <c r="F10" s="170"/>
      <c r="G10" s="170"/>
      <c r="H10" s="170"/>
      <c r="I10" s="171"/>
    </row>
    <row r="11" spans="1:9" x14ac:dyDescent="0.2">
      <c r="B11" s="419" t="s">
        <v>562</v>
      </c>
      <c r="C11" s="164" t="s">
        <v>115</v>
      </c>
      <c r="D11" s="457">
        <f>'2.1 Revenue by service'!D21</f>
        <v>2483306.59</v>
      </c>
      <c r="E11" s="262">
        <f>'2.1 Revenue by service'!E21</f>
        <v>0</v>
      </c>
      <c r="F11" s="259">
        <f>SUM(D11:E11)</f>
        <v>2483306.59</v>
      </c>
      <c r="G11" s="262">
        <f>'2.1 Revenue by service'!G21</f>
        <v>2773425.8499999996</v>
      </c>
      <c r="H11" s="262">
        <f>'2.1 Revenue by service'!H21</f>
        <v>0</v>
      </c>
      <c r="I11" s="259">
        <f>SUM(G11:H11)</f>
        <v>2773425.8499999996</v>
      </c>
    </row>
    <row r="12" spans="1:9" x14ac:dyDescent="0.2">
      <c r="A12" s="261"/>
      <c r="B12" s="419"/>
      <c r="C12" s="336" t="s">
        <v>43</v>
      </c>
      <c r="D12" s="398">
        <f>'2.2 Revenue contributions '!C15</f>
        <v>0</v>
      </c>
      <c r="E12" s="259">
        <f>'2.2 Revenue contributions '!D15</f>
        <v>0</v>
      </c>
      <c r="F12" s="259">
        <f>SUM(D12:E12)</f>
        <v>0</v>
      </c>
      <c r="G12" s="263">
        <v>0</v>
      </c>
      <c r="H12" s="260">
        <v>0</v>
      </c>
      <c r="I12" s="259">
        <f>SUM(G12:H12)</f>
        <v>0</v>
      </c>
    </row>
    <row r="13" spans="1:9" x14ac:dyDescent="0.2">
      <c r="B13" s="419"/>
      <c r="C13" s="336" t="s">
        <v>232</v>
      </c>
      <c r="D13" s="398">
        <f>'2.2 Revenue contributions '!D27</f>
        <v>0</v>
      </c>
      <c r="E13" s="259"/>
      <c r="F13" s="259">
        <f>SUM(D13:E13)</f>
        <v>0</v>
      </c>
      <c r="G13" s="263">
        <v>0</v>
      </c>
      <c r="H13" s="259">
        <v>0</v>
      </c>
      <c r="I13" s="259">
        <f>SUM(G13:H13)</f>
        <v>0</v>
      </c>
    </row>
    <row r="14" spans="1:9" x14ac:dyDescent="0.2">
      <c r="B14" s="419"/>
      <c r="C14" s="336" t="s">
        <v>18</v>
      </c>
      <c r="D14" s="463">
        <v>0</v>
      </c>
      <c r="E14" s="260">
        <v>0</v>
      </c>
      <c r="F14" s="259">
        <f>SUM(D14:E14)</f>
        <v>0</v>
      </c>
      <c r="G14" s="263">
        <v>0</v>
      </c>
      <c r="H14" s="260">
        <v>0</v>
      </c>
      <c r="I14" s="259">
        <f>SUM(G14:H14)</f>
        <v>0</v>
      </c>
    </row>
    <row r="15" spans="1:9" x14ac:dyDescent="0.2">
      <c r="B15" s="419" t="s">
        <v>562</v>
      </c>
      <c r="C15" s="164" t="s">
        <v>45</v>
      </c>
      <c r="D15" s="453">
        <v>0</v>
      </c>
      <c r="E15" s="263">
        <v>0</v>
      </c>
      <c r="F15" s="262">
        <f>SUM(D15:E15)</f>
        <v>0</v>
      </c>
      <c r="G15" s="263">
        <v>0</v>
      </c>
      <c r="H15" s="263">
        <v>0</v>
      </c>
      <c r="I15" s="262">
        <f>SUM(G15:H15)</f>
        <v>0</v>
      </c>
    </row>
    <row r="16" spans="1:9" x14ac:dyDescent="0.2">
      <c r="B16" s="165"/>
      <c r="C16" s="166" t="s">
        <v>44</v>
      </c>
      <c r="D16" s="264">
        <f t="shared" ref="D16:I16" si="0">SUM(D11:D15)</f>
        <v>2483306.59</v>
      </c>
      <c r="E16" s="264">
        <f t="shared" si="0"/>
        <v>0</v>
      </c>
      <c r="F16" s="264">
        <f t="shared" si="0"/>
        <v>2483306.59</v>
      </c>
      <c r="G16" s="264">
        <f t="shared" si="0"/>
        <v>2773425.8499999996</v>
      </c>
      <c r="H16" s="264">
        <f t="shared" si="0"/>
        <v>0</v>
      </c>
      <c r="I16" s="264">
        <f t="shared" si="0"/>
        <v>2773425.8499999996</v>
      </c>
    </row>
    <row r="17" spans="2:11" x14ac:dyDescent="0.2">
      <c r="B17" s="168"/>
      <c r="C17" s="169" t="s">
        <v>50</v>
      </c>
      <c r="D17" s="464"/>
      <c r="E17" s="265"/>
      <c r="F17" s="265"/>
      <c r="G17" s="265"/>
      <c r="H17" s="265"/>
      <c r="I17" s="266"/>
    </row>
    <row r="18" spans="2:11" x14ac:dyDescent="0.2">
      <c r="B18" s="419" t="s">
        <v>562</v>
      </c>
      <c r="C18" s="164" t="s">
        <v>19</v>
      </c>
      <c r="D18" s="457">
        <f>'2.3 Indirect revenue'!G36</f>
        <v>0</v>
      </c>
      <c r="E18" s="262">
        <f>'2.3 Indirect revenue'!H36</f>
        <v>0</v>
      </c>
      <c r="F18" s="262">
        <f>SUM(D18:E18)</f>
        <v>0</v>
      </c>
      <c r="G18" s="263"/>
      <c r="H18" s="263"/>
      <c r="I18" s="262">
        <f>SUM(G18:H18)</f>
        <v>0</v>
      </c>
    </row>
    <row r="19" spans="2:11" x14ac:dyDescent="0.2">
      <c r="B19" s="165"/>
      <c r="C19" s="166" t="s">
        <v>46</v>
      </c>
      <c r="D19" s="264">
        <f t="shared" ref="D19:I19" si="1">SUM(D18:D18)</f>
        <v>0</v>
      </c>
      <c r="E19" s="264">
        <f t="shared" si="1"/>
        <v>0</v>
      </c>
      <c r="F19" s="264">
        <f t="shared" si="1"/>
        <v>0</v>
      </c>
      <c r="G19" s="264">
        <f t="shared" si="1"/>
        <v>0</v>
      </c>
      <c r="H19" s="264">
        <f t="shared" si="1"/>
        <v>0</v>
      </c>
      <c r="I19" s="264">
        <f t="shared" si="1"/>
        <v>0</v>
      </c>
    </row>
    <row r="20" spans="2:11" x14ac:dyDescent="0.2">
      <c r="B20" s="165"/>
      <c r="C20" s="166" t="s">
        <v>20</v>
      </c>
      <c r="D20" s="264">
        <f>D16+D19</f>
        <v>2483306.59</v>
      </c>
      <c r="E20" s="264">
        <f t="shared" ref="E20:I20" si="2">E16+E19</f>
        <v>0</v>
      </c>
      <c r="F20" s="264">
        <f t="shared" si="2"/>
        <v>2483306.59</v>
      </c>
      <c r="G20" s="264">
        <f t="shared" si="2"/>
        <v>2773425.8499999996</v>
      </c>
      <c r="H20" s="264">
        <f t="shared" si="2"/>
        <v>0</v>
      </c>
      <c r="I20" s="264">
        <f t="shared" si="2"/>
        <v>2773425.8499999996</v>
      </c>
    </row>
    <row r="21" spans="2:11" x14ac:dyDescent="0.2">
      <c r="B21" s="168"/>
      <c r="C21" s="169" t="s">
        <v>56</v>
      </c>
      <c r="D21" s="464"/>
      <c r="E21" s="265"/>
      <c r="F21" s="265"/>
      <c r="G21" s="265"/>
      <c r="H21" s="265"/>
      <c r="I21" s="266"/>
    </row>
    <row r="22" spans="2:11" x14ac:dyDescent="0.2">
      <c r="B22" s="419" t="s">
        <v>563</v>
      </c>
      <c r="C22" s="164" t="s">
        <v>117</v>
      </c>
      <c r="D22" s="453">
        <v>0</v>
      </c>
      <c r="E22" s="418">
        <v>0</v>
      </c>
      <c r="F22" s="262">
        <f t="shared" ref="F22:F29" si="3">SUM(D22:E22)</f>
        <v>0</v>
      </c>
      <c r="G22" s="263">
        <v>0</v>
      </c>
      <c r="H22" s="260">
        <v>0</v>
      </c>
      <c r="I22" s="262">
        <f t="shared" ref="I22:I27" si="4">SUM(G22:H22)</f>
        <v>0</v>
      </c>
    </row>
    <row r="23" spans="2:11" x14ac:dyDescent="0.2">
      <c r="B23" s="419" t="s">
        <v>563</v>
      </c>
      <c r="C23" s="164" t="s">
        <v>118</v>
      </c>
      <c r="D23" s="453">
        <v>-129591.46317786034</v>
      </c>
      <c r="E23" s="418">
        <v>0</v>
      </c>
      <c r="F23" s="262">
        <f t="shared" si="3"/>
        <v>-129591.46317786034</v>
      </c>
      <c r="G23" s="453">
        <v>-83235.532871203643</v>
      </c>
      <c r="H23" s="260">
        <v>0</v>
      </c>
      <c r="I23" s="262">
        <f t="shared" si="4"/>
        <v>-83235.532871203643</v>
      </c>
      <c r="K23" s="473"/>
    </row>
    <row r="24" spans="2:11" x14ac:dyDescent="0.2">
      <c r="B24" s="419" t="s">
        <v>559</v>
      </c>
      <c r="C24" s="164" t="s">
        <v>21</v>
      </c>
      <c r="D24" s="453">
        <v>355594.4159601095</v>
      </c>
      <c r="E24" s="418">
        <v>0</v>
      </c>
      <c r="F24" s="262">
        <f t="shared" si="3"/>
        <v>355594.4159601095</v>
      </c>
      <c r="G24" s="453">
        <v>729263.38841910393</v>
      </c>
      <c r="H24" s="260">
        <v>0</v>
      </c>
      <c r="I24" s="262">
        <f t="shared" si="4"/>
        <v>729263.38841910393</v>
      </c>
    </row>
    <row r="25" spans="2:11" x14ac:dyDescent="0.2">
      <c r="B25" s="419" t="s">
        <v>563</v>
      </c>
      <c r="C25" s="164" t="s">
        <v>47</v>
      </c>
      <c r="D25" s="453">
        <v>0</v>
      </c>
      <c r="E25" s="418">
        <v>0</v>
      </c>
      <c r="F25" s="262">
        <f t="shared" si="3"/>
        <v>0</v>
      </c>
      <c r="G25" s="453">
        <v>0</v>
      </c>
      <c r="H25" s="260">
        <v>0</v>
      </c>
      <c r="I25" s="262">
        <f t="shared" si="4"/>
        <v>0</v>
      </c>
    </row>
    <row r="26" spans="2:11" x14ac:dyDescent="0.2">
      <c r="B26" s="419" t="s">
        <v>563</v>
      </c>
      <c r="C26" s="164" t="s">
        <v>48</v>
      </c>
      <c r="D26" s="453">
        <v>-89746.08</v>
      </c>
      <c r="E26" s="418">
        <v>0</v>
      </c>
      <c r="F26" s="262">
        <f t="shared" si="3"/>
        <v>-89746.08</v>
      </c>
      <c r="G26" s="453">
        <v>-35987.120000000003</v>
      </c>
      <c r="H26" s="260">
        <v>0</v>
      </c>
      <c r="I26" s="262">
        <f t="shared" si="4"/>
        <v>-35987.120000000003</v>
      </c>
    </row>
    <row r="27" spans="2:11" x14ac:dyDescent="0.2">
      <c r="B27" s="419" t="s">
        <v>563</v>
      </c>
      <c r="C27" s="164" t="s">
        <v>49</v>
      </c>
      <c r="D27" s="453">
        <v>0</v>
      </c>
      <c r="E27" s="418">
        <v>0</v>
      </c>
      <c r="F27" s="262">
        <f t="shared" si="3"/>
        <v>0</v>
      </c>
      <c r="G27" s="453">
        <v>0</v>
      </c>
      <c r="H27" s="260">
        <v>0</v>
      </c>
      <c r="I27" s="262">
        <f t="shared" si="4"/>
        <v>0</v>
      </c>
    </row>
    <row r="28" spans="2:11" x14ac:dyDescent="0.2">
      <c r="B28" s="419" t="s">
        <v>563</v>
      </c>
      <c r="C28" s="164" t="s">
        <v>62</v>
      </c>
      <c r="D28" s="453">
        <v>0</v>
      </c>
      <c r="E28" s="418">
        <v>0</v>
      </c>
      <c r="F28" s="262">
        <f>SUM(D28:E28)</f>
        <v>0</v>
      </c>
      <c r="G28" s="453">
        <v>0</v>
      </c>
      <c r="H28" s="260">
        <v>0</v>
      </c>
      <c r="I28" s="262">
        <f>SUM(G28:H28)</f>
        <v>0</v>
      </c>
    </row>
    <row r="29" spans="2:11" x14ac:dyDescent="0.2">
      <c r="B29" s="419" t="s">
        <v>563</v>
      </c>
      <c r="C29" s="167" t="s">
        <v>59</v>
      </c>
      <c r="D29" s="453">
        <v>-199055.52</v>
      </c>
      <c r="E29" s="418">
        <v>0</v>
      </c>
      <c r="F29" s="262">
        <f t="shared" si="3"/>
        <v>-199055.52</v>
      </c>
      <c r="G29" s="453">
        <v>-245926.58000000002</v>
      </c>
      <c r="H29" s="260">
        <v>0</v>
      </c>
      <c r="I29" s="262">
        <f>SUM(G29:H29)</f>
        <v>-245926.58000000002</v>
      </c>
    </row>
    <row r="30" spans="2:11" x14ac:dyDescent="0.2">
      <c r="B30" s="165"/>
      <c r="C30" s="166" t="s">
        <v>57</v>
      </c>
      <c r="D30" s="264">
        <f t="shared" ref="D30:H30" si="5">SUM(D22:D29)</f>
        <v>-62798.647217750811</v>
      </c>
      <c r="E30" s="264">
        <f t="shared" si="5"/>
        <v>0</v>
      </c>
      <c r="F30" s="264">
        <f t="shared" si="5"/>
        <v>-62798.647217750811</v>
      </c>
      <c r="G30" s="264">
        <f t="shared" si="5"/>
        <v>364114.1555479003</v>
      </c>
      <c r="H30" s="264">
        <f t="shared" si="5"/>
        <v>0</v>
      </c>
      <c r="I30" s="264">
        <f>SUM(I22:I29)</f>
        <v>364114.1555479003</v>
      </c>
    </row>
    <row r="31" spans="2:11" x14ac:dyDescent="0.2">
      <c r="B31" s="168"/>
      <c r="C31" s="169" t="s">
        <v>140</v>
      </c>
      <c r="D31" s="442"/>
      <c r="E31" s="265"/>
      <c r="F31" s="265"/>
      <c r="G31" s="265"/>
      <c r="H31" s="265"/>
      <c r="I31" s="266"/>
    </row>
    <row r="32" spans="2:11" x14ac:dyDescent="0.2">
      <c r="B32" s="163"/>
      <c r="C32" s="164" t="s">
        <v>51</v>
      </c>
      <c r="D32" s="457">
        <f>SUMIF('2.4 Shared costs'!$C$9:$C$35,'2. Revenues and expenses'!$C32,'2.4 Shared costs'!$H$9:$H$35)</f>
        <v>0</v>
      </c>
      <c r="E32" s="262">
        <f>SUMIF('2.4 Shared costs'!$C$9:$C$35,'2. Revenues and expenses'!$C32,'2.4 Shared costs'!$I$9:$I$35)</f>
        <v>0</v>
      </c>
      <c r="F32" s="262">
        <f t="shared" ref="F32:F40" si="6">SUM(D32:E32)</f>
        <v>0</v>
      </c>
      <c r="G32" s="453">
        <v>0</v>
      </c>
      <c r="H32" s="260">
        <v>0</v>
      </c>
      <c r="I32" s="262">
        <f t="shared" ref="I32:I40" si="7">SUM(G32:H32)</f>
        <v>0</v>
      </c>
    </row>
    <row r="33" spans="2:9" x14ac:dyDescent="0.2">
      <c r="B33" s="163"/>
      <c r="C33" s="164" t="s">
        <v>60</v>
      </c>
      <c r="D33" s="457">
        <f>SUMIF('2.4 Shared costs'!$C$9:$C$35,'2. Revenues and expenses'!$C33,'2.4 Shared costs'!$H$9:$H$35)</f>
        <v>0</v>
      </c>
      <c r="E33" s="262">
        <f>SUMIF('2.4 Shared costs'!$C$9:$C$35,'2. Revenues and expenses'!$C33,'2.4 Shared costs'!$I$9:$I$35)</f>
        <v>0</v>
      </c>
      <c r="F33" s="262">
        <f t="shared" si="6"/>
        <v>0</v>
      </c>
      <c r="G33" s="453">
        <v>0</v>
      </c>
      <c r="H33" s="260">
        <v>0</v>
      </c>
      <c r="I33" s="262">
        <f t="shared" si="7"/>
        <v>0</v>
      </c>
    </row>
    <row r="34" spans="2:9" x14ac:dyDescent="0.2">
      <c r="B34" s="163"/>
      <c r="C34" s="337" t="s">
        <v>353</v>
      </c>
      <c r="D34" s="457">
        <f>SUMIF('2.4 Shared costs'!$C$9:$C$35,'2. Revenues and expenses'!$C34,'2.4 Shared costs'!$H$9:$H$35)</f>
        <v>0</v>
      </c>
      <c r="E34" s="262">
        <f>SUMIF('2.4 Shared costs'!$C$9:$C$35,'2. Revenues and expenses'!$C34,'2.4 Shared costs'!$I$9:$I$35)</f>
        <v>0</v>
      </c>
      <c r="F34" s="262">
        <f t="shared" si="6"/>
        <v>0</v>
      </c>
      <c r="G34" s="453">
        <v>0</v>
      </c>
      <c r="H34" s="260">
        <v>0</v>
      </c>
      <c r="I34" s="262">
        <f t="shared" si="7"/>
        <v>0</v>
      </c>
    </row>
    <row r="35" spans="2:9" x14ac:dyDescent="0.2">
      <c r="B35" s="419" t="s">
        <v>559</v>
      </c>
      <c r="C35" s="167" t="s">
        <v>52</v>
      </c>
      <c r="D35" s="457">
        <f>SUMIF('2.4 Shared costs'!$C$9:$C$35,'2. Revenues and expenses'!$C35,'2.4 Shared costs'!$H$9:$H$35)</f>
        <v>-116978.31356941009</v>
      </c>
      <c r="E35" s="262">
        <f>SUMIF('2.4 Shared costs'!$C$9:$C$35,'2. Revenues and expenses'!$C35,'2.4 Shared costs'!$I$9:$I$35)</f>
        <v>0</v>
      </c>
      <c r="F35" s="262">
        <f t="shared" si="6"/>
        <v>-116978.31356941009</v>
      </c>
      <c r="G35" s="453">
        <v>-76363.233385040527</v>
      </c>
      <c r="H35" s="260">
        <v>0</v>
      </c>
      <c r="I35" s="262">
        <f t="shared" si="7"/>
        <v>-76363.233385040527</v>
      </c>
    </row>
    <row r="36" spans="2:9" x14ac:dyDescent="0.2">
      <c r="B36" s="163"/>
      <c r="C36" s="167" t="s">
        <v>61</v>
      </c>
      <c r="D36" s="457">
        <f>SUMIF('2.4 Shared costs'!$C$9:$C$35,'2. Revenues and expenses'!$C36,'2.4 Shared costs'!$H$9:$H$35)</f>
        <v>0</v>
      </c>
      <c r="E36" s="262">
        <f>SUMIF('2.4 Shared costs'!$C$9:$C$35,'2. Revenues and expenses'!$C36,'2.4 Shared costs'!$I$9:$I$35)</f>
        <v>0</v>
      </c>
      <c r="F36" s="262">
        <f t="shared" si="6"/>
        <v>0</v>
      </c>
      <c r="G36" s="453">
        <v>0</v>
      </c>
      <c r="H36" s="260">
        <v>0</v>
      </c>
      <c r="I36" s="262">
        <f t="shared" si="7"/>
        <v>0</v>
      </c>
    </row>
    <row r="37" spans="2:9" x14ac:dyDescent="0.2">
      <c r="B37" s="419" t="s">
        <v>560</v>
      </c>
      <c r="C37" s="164" t="s">
        <v>119</v>
      </c>
      <c r="D37" s="457">
        <f>SUMIF('2.4 Shared costs'!$C$9:$C$35,'2. Revenues and expenses'!$C37,'2.4 Shared costs'!$H$9:$H$35)</f>
        <v>-11153.024604896713</v>
      </c>
      <c r="E37" s="262">
        <f>SUMIF('2.4 Shared costs'!$C$9:$C$35,'2. Revenues and expenses'!$C37,'2.4 Shared costs'!$I$9:$I$35)</f>
        <v>0</v>
      </c>
      <c r="F37" s="262">
        <f t="shared" si="6"/>
        <v>-11153.024604896713</v>
      </c>
      <c r="G37" s="453">
        <v>-10510.242187217184</v>
      </c>
      <c r="H37" s="260">
        <v>0</v>
      </c>
      <c r="I37" s="262">
        <f t="shared" si="7"/>
        <v>-10510.242187217184</v>
      </c>
    </row>
    <row r="38" spans="2:9" x14ac:dyDescent="0.2">
      <c r="B38" s="419"/>
      <c r="C38" s="164" t="s">
        <v>53</v>
      </c>
      <c r="D38" s="457">
        <f>SUMIF('2.4 Shared costs'!$C$9:$C$35,'2. Revenues and expenses'!$C38,'2.4 Shared costs'!$H$9:$H$35)</f>
        <v>0</v>
      </c>
      <c r="E38" s="262">
        <f>SUMIF('2.4 Shared costs'!$C$9:$C$35,'2. Revenues and expenses'!$C38,'2.4 Shared costs'!$I$9:$I$35)</f>
        <v>0</v>
      </c>
      <c r="F38" s="262">
        <f t="shared" si="6"/>
        <v>0</v>
      </c>
      <c r="G38" s="453">
        <v>0</v>
      </c>
      <c r="H38" s="260">
        <v>0</v>
      </c>
      <c r="I38" s="262">
        <f t="shared" si="7"/>
        <v>0</v>
      </c>
    </row>
    <row r="39" spans="2:9" x14ac:dyDescent="0.2">
      <c r="B39" s="419"/>
      <c r="C39" s="337" t="s">
        <v>354</v>
      </c>
      <c r="D39" s="457">
        <f>SUMIF('2.4 Shared costs'!$C$9:$C$35,'2. Revenues and expenses'!$C39,'2.4 Shared costs'!$H$9:$H$35)</f>
        <v>0</v>
      </c>
      <c r="E39" s="262">
        <f>SUMIF('2.4 Shared costs'!$C$9:$C$35,'2. Revenues and expenses'!$C39,'2.4 Shared costs'!$I$9:$I$35)</f>
        <v>0</v>
      </c>
      <c r="F39" s="262">
        <f t="shared" si="6"/>
        <v>0</v>
      </c>
      <c r="G39" s="453">
        <v>0</v>
      </c>
      <c r="H39" s="260">
        <v>0</v>
      </c>
      <c r="I39" s="262">
        <f t="shared" si="7"/>
        <v>0</v>
      </c>
    </row>
    <row r="40" spans="2:9" x14ac:dyDescent="0.2">
      <c r="B40" s="419" t="s">
        <v>558</v>
      </c>
      <c r="C40" s="167" t="s">
        <v>154</v>
      </c>
      <c r="D40" s="457">
        <f>SUMIF('2.4 Shared costs'!$C$9:$C$35,'2. Revenues and expenses'!$C40,'2.4 Shared costs'!$H$9:$H$35)</f>
        <v>-322102.50156068936</v>
      </c>
      <c r="E40" s="262">
        <f>SUMIF('2.4 Shared costs'!$C$9:$C$35,'2. Revenues and expenses'!$C40,'2.4 Shared costs'!$I$9:$I$35)</f>
        <v>0</v>
      </c>
      <c r="F40" s="262">
        <f t="shared" si="6"/>
        <v>-322102.50156068936</v>
      </c>
      <c r="G40" s="453">
        <v>-336185.91329241439</v>
      </c>
      <c r="H40" s="260">
        <v>0</v>
      </c>
      <c r="I40" s="262">
        <f t="shared" si="7"/>
        <v>-336185.91329241439</v>
      </c>
    </row>
    <row r="41" spans="2:9" x14ac:dyDescent="0.2">
      <c r="B41" s="165"/>
      <c r="C41" s="166" t="s">
        <v>155</v>
      </c>
      <c r="D41" s="264">
        <f>SUM(D32:D40)</f>
        <v>-450233.83973499615</v>
      </c>
      <c r="E41" s="264">
        <f t="shared" ref="E41:F41" si="8">SUM(E32:E40)</f>
        <v>0</v>
      </c>
      <c r="F41" s="264">
        <f t="shared" si="8"/>
        <v>-450233.83973499615</v>
      </c>
      <c r="G41" s="264">
        <f>SUM(G32:G40)</f>
        <v>-423059.3888646721</v>
      </c>
      <c r="H41" s="264">
        <f>SUM(H32:H40)</f>
        <v>0</v>
      </c>
      <c r="I41" s="264">
        <f>SUM(I32:I40)</f>
        <v>-423059.3888646721</v>
      </c>
    </row>
    <row r="42" spans="2:9" x14ac:dyDescent="0.2">
      <c r="B42" s="165"/>
      <c r="C42" s="166" t="s">
        <v>58</v>
      </c>
      <c r="D42" s="264">
        <f>D30+D41</f>
        <v>-513032.48695274699</v>
      </c>
      <c r="E42" s="264">
        <f t="shared" ref="E42" si="9">E30+E41</f>
        <v>0</v>
      </c>
      <c r="F42" s="264">
        <f>F30+F41</f>
        <v>-513032.48695274699</v>
      </c>
      <c r="G42" s="264">
        <f>G30+G41</f>
        <v>-58945.233316771802</v>
      </c>
      <c r="H42" s="264">
        <f>H30+H41</f>
        <v>0</v>
      </c>
      <c r="I42" s="264">
        <f>I30+I41</f>
        <v>-58945.233316771802</v>
      </c>
    </row>
    <row r="43" spans="2:9" x14ac:dyDescent="0.2">
      <c r="B43" s="163"/>
      <c r="C43" s="166" t="s">
        <v>87</v>
      </c>
      <c r="D43" s="457">
        <f t="shared" ref="D43:I43" si="10">D20+D42</f>
        <v>1970274.1030472529</v>
      </c>
      <c r="E43" s="262">
        <f t="shared" si="10"/>
        <v>0</v>
      </c>
      <c r="F43" s="262">
        <f>F20+F42</f>
        <v>1970274.1030472529</v>
      </c>
      <c r="G43" s="262">
        <f>G20+G42</f>
        <v>2714480.6166832279</v>
      </c>
      <c r="H43" s="262">
        <f t="shared" si="10"/>
        <v>0</v>
      </c>
      <c r="I43" s="262">
        <f t="shared" si="10"/>
        <v>2714480.6166832279</v>
      </c>
    </row>
  </sheetData>
  <mergeCells count="4">
    <mergeCell ref="B5:D5"/>
    <mergeCell ref="D7:F7"/>
    <mergeCell ref="G7:I7"/>
    <mergeCell ref="B1:D1"/>
  </mergeCells>
  <phoneticPr fontId="27" type="noConversion"/>
  <printOptions headings="1"/>
  <pageMargins left="0.23622047244094491" right="0.23622047244094491" top="0.74803149606299213" bottom="0.74803149606299213" header="0.31496062992125984" footer="0.31496062992125984"/>
  <pageSetup paperSize="9" scale="70" orientation="landscape" r:id="rId1"/>
  <headerFooter alignWithMargins="0">
    <oddFooter>&amp;A&amp;RPage &amp;P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009999"/>
    <pageSetUpPr fitToPage="1"/>
  </sheetPr>
  <dimension ref="B1:I22"/>
  <sheetViews>
    <sheetView zoomScale="80" zoomScaleNormal="80" workbookViewId="0"/>
  </sheetViews>
  <sheetFormatPr defaultColWidth="9" defaultRowHeight="12.75" x14ac:dyDescent="0.2"/>
  <cols>
    <col min="1" max="1" width="11.75" style="19" customWidth="1"/>
    <col min="2" max="2" width="16.25" style="19" customWidth="1"/>
    <col min="3" max="3" width="43.25" style="19" customWidth="1"/>
    <col min="4" max="9" width="20.625" style="19" customWidth="1"/>
    <col min="10" max="16384" width="9" style="19"/>
  </cols>
  <sheetData>
    <row r="1" spans="2:9" ht="20.25" x14ac:dyDescent="0.3">
      <c r="B1" s="523" t="s">
        <v>125</v>
      </c>
      <c r="C1" s="523"/>
      <c r="D1" s="18"/>
      <c r="E1" s="18"/>
      <c r="F1" s="18"/>
      <c r="G1" s="18"/>
      <c r="H1" s="18"/>
      <c r="I1" s="18"/>
    </row>
    <row r="2" spans="2:9" ht="16.5" customHeight="1" x14ac:dyDescent="0.45">
      <c r="B2" s="46" t="str">
        <f>Tradingname</f>
        <v>Southern Cross Pipelines Australia Pty Limited</v>
      </c>
      <c r="C2" s="47"/>
      <c r="I2" s="42"/>
    </row>
    <row r="3" spans="2:9" ht="15" x14ac:dyDescent="0.25">
      <c r="B3" s="48" t="s">
        <v>157</v>
      </c>
      <c r="C3" s="49">
        <f>Yearending</f>
        <v>45473</v>
      </c>
    </row>
    <row r="4" spans="2:9" ht="12.75" customHeight="1" x14ac:dyDescent="0.3">
      <c r="B4" s="17"/>
      <c r="D4" s="40"/>
      <c r="G4" s="40"/>
    </row>
    <row r="5" spans="2:9" ht="15.75" x14ac:dyDescent="0.2">
      <c r="B5" s="519" t="s">
        <v>162</v>
      </c>
      <c r="C5" s="519"/>
      <c r="D5" s="519"/>
    </row>
    <row r="6" spans="2:9" x14ac:dyDescent="0.2">
      <c r="B6" s="21"/>
      <c r="C6" s="22"/>
      <c r="D6" s="23"/>
      <c r="E6" s="23"/>
      <c r="F6" s="23"/>
      <c r="G6" s="23"/>
      <c r="H6" s="23"/>
      <c r="I6" s="23"/>
    </row>
    <row r="7" spans="2:9" ht="21" customHeight="1" x14ac:dyDescent="0.2">
      <c r="B7" s="148"/>
      <c r="C7" s="148"/>
      <c r="D7" s="520" t="s">
        <v>201</v>
      </c>
      <c r="E7" s="521"/>
      <c r="F7" s="522"/>
      <c r="G7" s="520" t="s">
        <v>202</v>
      </c>
      <c r="H7" s="521"/>
      <c r="I7" s="522"/>
    </row>
    <row r="8" spans="2:9" ht="51" customHeight="1" x14ac:dyDescent="0.2">
      <c r="B8" s="147" t="s">
        <v>194</v>
      </c>
      <c r="C8" s="148" t="s">
        <v>17</v>
      </c>
      <c r="D8" s="159" t="s">
        <v>54</v>
      </c>
      <c r="E8" s="159" t="s">
        <v>55</v>
      </c>
      <c r="F8" s="159" t="s">
        <v>23</v>
      </c>
      <c r="G8" s="159" t="s">
        <v>54</v>
      </c>
      <c r="H8" s="159" t="s">
        <v>55</v>
      </c>
      <c r="I8" s="159" t="s">
        <v>23</v>
      </c>
    </row>
    <row r="9" spans="2:9" ht="15.75" customHeight="1" x14ac:dyDescent="0.2">
      <c r="B9" s="147"/>
      <c r="C9" s="148"/>
      <c r="D9" s="162" t="s">
        <v>159</v>
      </c>
      <c r="E9" s="162" t="s">
        <v>159</v>
      </c>
      <c r="F9" s="162" t="s">
        <v>159</v>
      </c>
      <c r="G9" s="162" t="s">
        <v>159</v>
      </c>
      <c r="H9" s="162" t="s">
        <v>159</v>
      </c>
      <c r="I9" s="162" t="s">
        <v>159</v>
      </c>
    </row>
    <row r="10" spans="2:9" x14ac:dyDescent="0.2">
      <c r="B10" s="175"/>
      <c r="C10" s="169" t="s">
        <v>125</v>
      </c>
      <c r="D10" s="170"/>
      <c r="E10" s="170"/>
      <c r="F10" s="170"/>
      <c r="G10" s="170"/>
      <c r="H10" s="170"/>
      <c r="I10" s="171"/>
    </row>
    <row r="11" spans="2:9" x14ac:dyDescent="0.2">
      <c r="B11" s="419" t="s">
        <v>562</v>
      </c>
      <c r="C11" s="164" t="s">
        <v>151</v>
      </c>
      <c r="D11" s="453">
        <v>2471836.79</v>
      </c>
      <c r="E11" s="263">
        <v>0</v>
      </c>
      <c r="F11" s="262">
        <f t="shared" ref="F11:F20" si="0">SUM(D11:E11)</f>
        <v>2471836.79</v>
      </c>
      <c r="G11" s="263">
        <v>2684710.8899999997</v>
      </c>
      <c r="H11" s="263">
        <v>0</v>
      </c>
      <c r="I11" s="262">
        <f>SUM(G11:H11)</f>
        <v>2684710.8899999997</v>
      </c>
    </row>
    <row r="12" spans="2:9" x14ac:dyDescent="0.2">
      <c r="B12" s="419" t="s">
        <v>562</v>
      </c>
      <c r="C12" s="164" t="s">
        <v>139</v>
      </c>
      <c r="D12" s="453">
        <v>11469.8</v>
      </c>
      <c r="E12" s="263">
        <v>0</v>
      </c>
      <c r="F12" s="262">
        <f t="shared" si="0"/>
        <v>11469.8</v>
      </c>
      <c r="G12" s="263">
        <v>86222.41</v>
      </c>
      <c r="H12" s="263">
        <v>0</v>
      </c>
      <c r="I12" s="262">
        <f t="shared" ref="I12:I20" si="1">SUM(G12:H12)</f>
        <v>86222.41</v>
      </c>
    </row>
    <row r="13" spans="2:9" x14ac:dyDescent="0.2">
      <c r="B13" s="172"/>
      <c r="C13" s="164" t="s">
        <v>73</v>
      </c>
      <c r="D13" s="453">
        <v>0</v>
      </c>
      <c r="E13" s="263">
        <v>0</v>
      </c>
      <c r="F13" s="262">
        <f t="shared" si="0"/>
        <v>0</v>
      </c>
      <c r="G13" s="263">
        <v>0</v>
      </c>
      <c r="H13" s="263">
        <v>0</v>
      </c>
      <c r="I13" s="262">
        <f t="shared" si="1"/>
        <v>0</v>
      </c>
    </row>
    <row r="14" spans="2:9" x14ac:dyDescent="0.2">
      <c r="B14" s="172"/>
      <c r="C14" s="164" t="s">
        <v>205</v>
      </c>
      <c r="D14" s="453">
        <v>0</v>
      </c>
      <c r="E14" s="263">
        <v>0</v>
      </c>
      <c r="F14" s="262">
        <f t="shared" si="0"/>
        <v>0</v>
      </c>
      <c r="G14" s="263">
        <v>0</v>
      </c>
      <c r="H14" s="263">
        <v>0</v>
      </c>
      <c r="I14" s="262">
        <f t="shared" si="1"/>
        <v>0</v>
      </c>
    </row>
    <row r="15" spans="2:9" ht="25.5" x14ac:dyDescent="0.2">
      <c r="B15" s="172"/>
      <c r="C15" s="173" t="s">
        <v>206</v>
      </c>
      <c r="D15" s="453">
        <v>0</v>
      </c>
      <c r="E15" s="263">
        <v>0</v>
      </c>
      <c r="F15" s="262">
        <f t="shared" si="0"/>
        <v>0</v>
      </c>
      <c r="G15" s="263">
        <v>0</v>
      </c>
      <c r="H15" s="263">
        <v>0</v>
      </c>
      <c r="I15" s="262">
        <f t="shared" si="1"/>
        <v>0</v>
      </c>
    </row>
    <row r="16" spans="2:9" x14ac:dyDescent="0.2">
      <c r="B16" s="172"/>
      <c r="C16" s="337" t="s">
        <v>355</v>
      </c>
      <c r="D16" s="453">
        <v>0</v>
      </c>
      <c r="E16" s="263">
        <v>0</v>
      </c>
      <c r="F16" s="262">
        <f t="shared" si="0"/>
        <v>0</v>
      </c>
      <c r="G16" s="263">
        <v>0</v>
      </c>
      <c r="H16" s="263">
        <v>0</v>
      </c>
      <c r="I16" s="262">
        <f t="shared" si="1"/>
        <v>0</v>
      </c>
    </row>
    <row r="17" spans="2:9" x14ac:dyDescent="0.2">
      <c r="B17" s="172"/>
      <c r="C17" s="337" t="s">
        <v>356</v>
      </c>
      <c r="D17" s="453">
        <v>0</v>
      </c>
      <c r="E17" s="263">
        <v>0</v>
      </c>
      <c r="F17" s="262">
        <f t="shared" si="0"/>
        <v>0</v>
      </c>
      <c r="G17" s="263">
        <v>0</v>
      </c>
      <c r="H17" s="263">
        <v>0</v>
      </c>
      <c r="I17" s="262">
        <f t="shared" si="1"/>
        <v>0</v>
      </c>
    </row>
    <row r="18" spans="2:9" x14ac:dyDescent="0.2">
      <c r="B18" s="172"/>
      <c r="C18" s="164" t="s">
        <v>74</v>
      </c>
      <c r="D18" s="453">
        <v>0</v>
      </c>
      <c r="E18" s="263">
        <v>0</v>
      </c>
      <c r="F18" s="262">
        <f t="shared" si="0"/>
        <v>0</v>
      </c>
      <c r="G18" s="263">
        <v>0</v>
      </c>
      <c r="H18" s="263">
        <v>0</v>
      </c>
      <c r="I18" s="262">
        <f t="shared" si="1"/>
        <v>0</v>
      </c>
    </row>
    <row r="19" spans="2:9" x14ac:dyDescent="0.2">
      <c r="B19" s="172"/>
      <c r="C19" s="164" t="s">
        <v>75</v>
      </c>
      <c r="D19" s="453">
        <v>0</v>
      </c>
      <c r="E19" s="263">
        <v>0</v>
      </c>
      <c r="F19" s="262">
        <f t="shared" si="0"/>
        <v>0</v>
      </c>
      <c r="G19" s="263">
        <v>0</v>
      </c>
      <c r="H19" s="263">
        <v>0</v>
      </c>
      <c r="I19" s="262">
        <f t="shared" si="1"/>
        <v>0</v>
      </c>
    </row>
    <row r="20" spans="2:9" x14ac:dyDescent="0.2">
      <c r="B20" s="419" t="s">
        <v>562</v>
      </c>
      <c r="C20" s="337" t="s">
        <v>357</v>
      </c>
      <c r="D20" s="453">
        <v>0</v>
      </c>
      <c r="E20" s="263">
        <v>0</v>
      </c>
      <c r="F20" s="262">
        <f t="shared" si="0"/>
        <v>0</v>
      </c>
      <c r="G20" s="263">
        <v>2492.5500000000002</v>
      </c>
      <c r="H20" s="263">
        <v>0</v>
      </c>
      <c r="I20" s="262">
        <f t="shared" si="1"/>
        <v>2492.5500000000002</v>
      </c>
    </row>
    <row r="21" spans="2:9" x14ac:dyDescent="0.2">
      <c r="B21" s="174"/>
      <c r="C21" s="364" t="s">
        <v>115</v>
      </c>
      <c r="D21" s="264">
        <f t="shared" ref="D21:I21" si="2">SUM(D11:D20)</f>
        <v>2483306.59</v>
      </c>
      <c r="E21" s="264">
        <f t="shared" si="2"/>
        <v>0</v>
      </c>
      <c r="F21" s="264">
        <f t="shared" si="2"/>
        <v>2483306.59</v>
      </c>
      <c r="G21" s="264">
        <f>SUM(G11:G20)</f>
        <v>2773425.8499999996</v>
      </c>
      <c r="H21" s="264">
        <f t="shared" si="2"/>
        <v>0</v>
      </c>
      <c r="I21" s="264">
        <f t="shared" si="2"/>
        <v>2773425.8499999996</v>
      </c>
    </row>
    <row r="22" spans="2:9" x14ac:dyDescent="0.2">
      <c r="B22" s="40"/>
    </row>
  </sheetData>
  <mergeCells count="4">
    <mergeCell ref="B1:C1"/>
    <mergeCell ref="B5:D5"/>
    <mergeCell ref="D7:F7"/>
    <mergeCell ref="G7:I7"/>
  </mergeCells>
  <pageMargins left="0.23622047244094491" right="0.23622047244094491" top="0.74803149606299213" bottom="0.74803149606299213" header="0.31496062992125984" footer="0.31496062992125984"/>
  <pageSetup paperSize="9" scale="78" orientation="landscape" r:id="rId1"/>
  <headerFooter alignWithMargins="0">
    <oddFooter>&amp;A&amp;RPage &amp;P</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9999"/>
    <pageSetUpPr fitToPage="1"/>
  </sheetPr>
  <dimension ref="B1:J27"/>
  <sheetViews>
    <sheetView zoomScale="80" zoomScaleNormal="80" workbookViewId="0"/>
  </sheetViews>
  <sheetFormatPr defaultColWidth="9" defaultRowHeight="12.75" x14ac:dyDescent="0.2"/>
  <cols>
    <col min="1" max="1" width="11.75" style="19" customWidth="1"/>
    <col min="2" max="2" width="37.5" style="19" customWidth="1"/>
    <col min="3" max="3" width="42.625" style="19" customWidth="1"/>
    <col min="4" max="5" width="27.125" style="19" customWidth="1"/>
    <col min="6" max="6" width="5.625" style="19" customWidth="1"/>
    <col min="7" max="7" width="6.625" style="19" customWidth="1"/>
    <col min="8" max="10" width="19.625" style="19" customWidth="1"/>
    <col min="11" max="11" width="18.125" style="19" customWidth="1"/>
    <col min="12" max="16384" width="9" style="19"/>
  </cols>
  <sheetData>
    <row r="1" spans="2:10" ht="20.25" x14ac:dyDescent="0.3">
      <c r="B1" s="20" t="s">
        <v>172</v>
      </c>
      <c r="C1" s="18"/>
      <c r="D1" s="18"/>
      <c r="E1" s="18"/>
      <c r="F1" s="18"/>
      <c r="G1" s="18"/>
      <c r="H1" s="18"/>
      <c r="I1" s="18"/>
      <c r="J1" s="18"/>
    </row>
    <row r="2" spans="2:10" ht="15.75" customHeight="1" x14ac:dyDescent="0.25">
      <c r="B2" s="46" t="str">
        <f>Tradingname</f>
        <v>Southern Cross Pipelines Australia Pty Limited</v>
      </c>
      <c r="C2" s="47"/>
    </row>
    <row r="3" spans="2:10" ht="18.75" customHeight="1" x14ac:dyDescent="0.45">
      <c r="B3" s="48" t="s">
        <v>157</v>
      </c>
      <c r="C3" s="49">
        <f>Yearending</f>
        <v>45473</v>
      </c>
      <c r="F3" s="42"/>
    </row>
    <row r="4" spans="2:10" ht="20.25" x14ac:dyDescent="0.3">
      <c r="B4" s="17"/>
    </row>
    <row r="5" spans="2:10" ht="15.75" x14ac:dyDescent="0.25">
      <c r="B5" s="28" t="s">
        <v>163</v>
      </c>
    </row>
    <row r="6" spans="2:10" x14ac:dyDescent="0.2">
      <c r="B6" s="21"/>
      <c r="C6" s="24"/>
      <c r="D6" s="24"/>
      <c r="E6" s="24"/>
      <c r="F6" s="24"/>
      <c r="G6" s="25"/>
      <c r="H6" s="29"/>
      <c r="I6" s="26"/>
      <c r="J6" s="26"/>
    </row>
    <row r="7" spans="2:10" ht="39" customHeight="1" x14ac:dyDescent="0.2">
      <c r="B7" s="176" t="s">
        <v>17</v>
      </c>
      <c r="C7" s="159" t="s">
        <v>54</v>
      </c>
      <c r="D7" s="159" t="s">
        <v>55</v>
      </c>
      <c r="E7" s="159" t="s">
        <v>23</v>
      </c>
    </row>
    <row r="8" spans="2:10" ht="13.5" customHeight="1" x14ac:dyDescent="0.2">
      <c r="B8" s="147"/>
      <c r="C8" s="162" t="s">
        <v>159</v>
      </c>
      <c r="D8" s="162" t="s">
        <v>159</v>
      </c>
      <c r="E8" s="162" t="s">
        <v>159</v>
      </c>
    </row>
    <row r="9" spans="2:10" ht="13.5" customHeight="1" x14ac:dyDescent="0.2">
      <c r="B9" s="417" t="s">
        <v>561</v>
      </c>
      <c r="C9" s="267">
        <v>0</v>
      </c>
      <c r="D9" s="268"/>
      <c r="E9" s="264">
        <f t="shared" ref="E9:E14" si="0">SUM(C9:D9)</f>
        <v>0</v>
      </c>
    </row>
    <row r="10" spans="2:10" ht="13.5" customHeight="1" x14ac:dyDescent="0.2">
      <c r="B10" s="231"/>
      <c r="C10" s="267"/>
      <c r="D10" s="268"/>
      <c r="E10" s="264">
        <f t="shared" si="0"/>
        <v>0</v>
      </c>
    </row>
    <row r="11" spans="2:10" ht="13.5" customHeight="1" x14ac:dyDescent="0.2">
      <c r="B11" s="231"/>
      <c r="C11" s="267"/>
      <c r="D11" s="268"/>
      <c r="E11" s="264">
        <f t="shared" si="0"/>
        <v>0</v>
      </c>
    </row>
    <row r="12" spans="2:10" ht="13.5" customHeight="1" x14ac:dyDescent="0.2">
      <c r="B12" s="231"/>
      <c r="C12" s="267"/>
      <c r="D12" s="268"/>
      <c r="E12" s="264">
        <f t="shared" si="0"/>
        <v>0</v>
      </c>
    </row>
    <row r="13" spans="2:10" ht="13.5" customHeight="1" x14ac:dyDescent="0.2">
      <c r="B13" s="231"/>
      <c r="C13" s="267"/>
      <c r="D13" s="268"/>
      <c r="E13" s="264">
        <f t="shared" si="0"/>
        <v>0</v>
      </c>
    </row>
    <row r="14" spans="2:10" ht="13.5" customHeight="1" x14ac:dyDescent="0.2">
      <c r="B14" s="231"/>
      <c r="C14" s="267"/>
      <c r="D14" s="268"/>
      <c r="E14" s="264">
        <f t="shared" si="0"/>
        <v>0</v>
      </c>
    </row>
    <row r="15" spans="2:10" x14ac:dyDescent="0.2">
      <c r="B15" s="177" t="s">
        <v>23</v>
      </c>
      <c r="C15" s="264">
        <f>SUM(C9:C14)</f>
        <v>0</v>
      </c>
      <c r="D15" s="264">
        <f>SUM(D9:D14)</f>
        <v>0</v>
      </c>
      <c r="E15" s="264">
        <f>SUM(E9:E14)</f>
        <v>0</v>
      </c>
    </row>
    <row r="17" spans="2:6" ht="15.75" x14ac:dyDescent="0.25">
      <c r="B17" s="28" t="s">
        <v>164</v>
      </c>
    </row>
    <row r="18" spans="2:6" ht="19.5" customHeight="1" x14ac:dyDescent="0.2">
      <c r="B18" s="21"/>
      <c r="C18" s="24"/>
      <c r="D18" s="24"/>
      <c r="E18" s="24"/>
      <c r="F18" s="24"/>
    </row>
    <row r="19" spans="2:6" x14ac:dyDescent="0.2">
      <c r="B19" s="147" t="s">
        <v>121</v>
      </c>
      <c r="C19" s="178" t="s">
        <v>17</v>
      </c>
      <c r="D19" s="373" t="s">
        <v>23</v>
      </c>
    </row>
    <row r="20" spans="2:6" x14ac:dyDescent="0.2">
      <c r="B20" s="147"/>
      <c r="C20" s="162"/>
      <c r="D20" s="162" t="s">
        <v>159</v>
      </c>
    </row>
    <row r="21" spans="2:6" x14ac:dyDescent="0.2">
      <c r="B21" s="374"/>
      <c r="C21" s="375"/>
      <c r="D21" s="376"/>
    </row>
    <row r="22" spans="2:6" x14ac:dyDescent="0.2">
      <c r="B22" s="374"/>
      <c r="C22" s="375"/>
      <c r="D22" s="376"/>
    </row>
    <row r="23" spans="2:6" x14ac:dyDescent="0.2">
      <c r="B23" s="374"/>
      <c r="C23" s="375"/>
      <c r="D23" s="376"/>
    </row>
    <row r="24" spans="2:6" x14ac:dyDescent="0.2">
      <c r="B24" s="374"/>
      <c r="C24" s="375"/>
      <c r="D24" s="376"/>
    </row>
    <row r="25" spans="2:6" x14ac:dyDescent="0.2">
      <c r="B25" s="374"/>
      <c r="C25" s="375"/>
      <c r="D25" s="376"/>
    </row>
    <row r="26" spans="2:6" x14ac:dyDescent="0.2">
      <c r="B26" s="374"/>
      <c r="C26" s="375"/>
      <c r="D26" s="376"/>
    </row>
    <row r="27" spans="2:6" x14ac:dyDescent="0.2">
      <c r="B27" s="524" t="s">
        <v>120</v>
      </c>
      <c r="C27" s="525"/>
      <c r="D27" s="264">
        <f>SUM(D21:D26)</f>
        <v>0</v>
      </c>
    </row>
  </sheetData>
  <mergeCells count="1">
    <mergeCell ref="B27:C27"/>
  </mergeCells>
  <pageMargins left="0.23622047244094491" right="0.23622047244094491" top="0.74803149606299213" bottom="0.74803149606299213" header="0.31496062992125984" footer="0.31496062992125984"/>
  <pageSetup paperSize="9" scale="98" orientation="landscape" r:id="rId1"/>
  <headerFooter alignWithMargins="0">
    <oddFooter>&amp;A&amp;RPage &amp;P</oddFooter>
  </headerFooter>
  <colBreaks count="1" manualBreakCount="1">
    <brk id="7"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9999"/>
    <pageSetUpPr fitToPage="1"/>
  </sheetPr>
  <dimension ref="B1:H36"/>
  <sheetViews>
    <sheetView zoomScale="80" zoomScaleNormal="80" workbookViewId="0"/>
  </sheetViews>
  <sheetFormatPr defaultColWidth="9" defaultRowHeight="12.75" x14ac:dyDescent="0.2"/>
  <cols>
    <col min="1" max="1" width="12.25" style="30" customWidth="1"/>
    <col min="2" max="2" width="18.5" style="30" customWidth="1"/>
    <col min="3" max="3" width="42.125" style="30" customWidth="1"/>
    <col min="4" max="4" width="26.625" style="30" customWidth="1"/>
    <col min="5" max="5" width="22.5" style="30" customWidth="1"/>
    <col min="6" max="6" width="20.5" style="30" customWidth="1"/>
    <col min="7" max="8" width="22.5" style="30" customWidth="1"/>
    <col min="9" max="9" width="9.25" style="30" customWidth="1"/>
    <col min="10" max="10" width="25" style="30" customWidth="1"/>
    <col min="11" max="16384" width="9" style="30"/>
  </cols>
  <sheetData>
    <row r="1" spans="2:8" ht="20.25" x14ac:dyDescent="0.3">
      <c r="B1" s="526" t="s">
        <v>167</v>
      </c>
      <c r="C1" s="526"/>
      <c r="D1" s="18"/>
      <c r="E1" s="18"/>
      <c r="F1" s="18"/>
      <c r="G1" s="18"/>
      <c r="H1" s="18"/>
    </row>
    <row r="2" spans="2:8" ht="17.25" customHeight="1" x14ac:dyDescent="0.3">
      <c r="B2" s="46" t="str">
        <f>Tradingname</f>
        <v>Southern Cross Pipelines Australia Pty Limited</v>
      </c>
      <c r="C2" s="47"/>
      <c r="D2" s="31"/>
      <c r="E2" s="527" t="s">
        <v>367</v>
      </c>
      <c r="F2" s="527"/>
      <c r="G2" s="527"/>
      <c r="H2" s="31"/>
    </row>
    <row r="3" spans="2:8" ht="17.25" customHeight="1" x14ac:dyDescent="0.25">
      <c r="B3" s="48" t="s">
        <v>157</v>
      </c>
      <c r="C3" s="49">
        <f>Yearending</f>
        <v>45473</v>
      </c>
      <c r="E3" s="527"/>
      <c r="F3" s="527"/>
      <c r="G3" s="527"/>
    </row>
    <row r="4" spans="2:8" ht="14.25" customHeight="1" x14ac:dyDescent="0.3">
      <c r="B4" s="17"/>
      <c r="E4" s="527"/>
      <c r="F4" s="527"/>
      <c r="G4" s="527"/>
    </row>
    <row r="5" spans="2:8" ht="15.75" x14ac:dyDescent="0.25">
      <c r="B5" s="34" t="s">
        <v>168</v>
      </c>
      <c r="C5" s="32"/>
      <c r="D5" s="32"/>
      <c r="E5" s="32"/>
      <c r="F5" s="33"/>
      <c r="G5" s="32"/>
      <c r="H5" s="32"/>
    </row>
    <row r="6" spans="2:8" ht="15.75" x14ac:dyDescent="0.25">
      <c r="B6" s="34"/>
      <c r="C6" s="32"/>
      <c r="D6" s="32"/>
      <c r="E6" s="32"/>
      <c r="F6" s="33"/>
      <c r="G6" s="32"/>
      <c r="H6" s="32"/>
    </row>
    <row r="7" spans="2:8" ht="40.5" customHeight="1" x14ac:dyDescent="0.2">
      <c r="B7" s="179" t="s">
        <v>194</v>
      </c>
      <c r="C7" s="179" t="s">
        <v>165</v>
      </c>
      <c r="D7" s="180" t="s">
        <v>188</v>
      </c>
      <c r="E7" s="180" t="s">
        <v>190</v>
      </c>
      <c r="F7" s="180" t="s">
        <v>66</v>
      </c>
      <c r="G7" s="180" t="s">
        <v>81</v>
      </c>
      <c r="H7" s="180" t="s">
        <v>82</v>
      </c>
    </row>
    <row r="8" spans="2:8" x14ac:dyDescent="0.2">
      <c r="B8" s="181"/>
      <c r="C8" s="179" t="s">
        <v>166</v>
      </c>
      <c r="D8" s="182" t="s">
        <v>159</v>
      </c>
      <c r="E8" s="182" t="s">
        <v>159</v>
      </c>
      <c r="F8" s="182"/>
      <c r="G8" s="182" t="s">
        <v>159</v>
      </c>
      <c r="H8" s="182" t="s">
        <v>159</v>
      </c>
    </row>
    <row r="9" spans="2:8" x14ac:dyDescent="0.2">
      <c r="B9" s="183"/>
      <c r="C9" s="183"/>
      <c r="D9" s="293"/>
      <c r="E9" s="293"/>
      <c r="F9" s="184"/>
      <c r="G9" s="262">
        <f>D9*F9</f>
        <v>0</v>
      </c>
      <c r="H9" s="262">
        <f>E9*F9</f>
        <v>0</v>
      </c>
    </row>
    <row r="10" spans="2:8" x14ac:dyDescent="0.2">
      <c r="B10" s="183"/>
      <c r="C10" s="183"/>
      <c r="D10" s="293"/>
      <c r="E10" s="293"/>
      <c r="F10" s="184"/>
      <c r="G10" s="262">
        <f>D10*F10</f>
        <v>0</v>
      </c>
      <c r="H10" s="262">
        <f t="shared" ref="H10:H35" si="0">E10*F10</f>
        <v>0</v>
      </c>
    </row>
    <row r="11" spans="2:8" x14ac:dyDescent="0.2">
      <c r="B11" s="183"/>
      <c r="C11" s="183"/>
      <c r="D11" s="293"/>
      <c r="E11" s="293"/>
      <c r="F11" s="184"/>
      <c r="G11" s="262">
        <f t="shared" ref="G11:G35" si="1">D11*F11</f>
        <v>0</v>
      </c>
      <c r="H11" s="262">
        <f t="shared" si="0"/>
        <v>0</v>
      </c>
    </row>
    <row r="12" spans="2:8" x14ac:dyDescent="0.2">
      <c r="B12" s="183"/>
      <c r="C12" s="183"/>
      <c r="D12" s="293"/>
      <c r="E12" s="293"/>
      <c r="F12" s="184"/>
      <c r="G12" s="262">
        <f t="shared" si="1"/>
        <v>0</v>
      </c>
      <c r="H12" s="262">
        <f t="shared" si="0"/>
        <v>0</v>
      </c>
    </row>
    <row r="13" spans="2:8" x14ac:dyDescent="0.2">
      <c r="B13" s="183"/>
      <c r="C13" s="183"/>
      <c r="D13" s="293"/>
      <c r="E13" s="293"/>
      <c r="F13" s="184"/>
      <c r="G13" s="262">
        <f t="shared" si="1"/>
        <v>0</v>
      </c>
      <c r="H13" s="262">
        <f t="shared" si="0"/>
        <v>0</v>
      </c>
    </row>
    <row r="14" spans="2:8" x14ac:dyDescent="0.2">
      <c r="B14" s="183"/>
      <c r="C14" s="183"/>
      <c r="D14" s="293"/>
      <c r="E14" s="293"/>
      <c r="F14" s="184"/>
      <c r="G14" s="262">
        <f t="shared" si="1"/>
        <v>0</v>
      </c>
      <c r="H14" s="262">
        <f t="shared" si="0"/>
        <v>0</v>
      </c>
    </row>
    <row r="15" spans="2:8" x14ac:dyDescent="0.2">
      <c r="B15" s="183"/>
      <c r="C15" s="183"/>
      <c r="D15" s="293"/>
      <c r="E15" s="293"/>
      <c r="F15" s="184"/>
      <c r="G15" s="262">
        <f t="shared" si="1"/>
        <v>0</v>
      </c>
      <c r="H15" s="262">
        <f t="shared" si="0"/>
        <v>0</v>
      </c>
    </row>
    <row r="16" spans="2:8" x14ac:dyDescent="0.2">
      <c r="B16" s="183"/>
      <c r="C16" s="183"/>
      <c r="D16" s="293"/>
      <c r="E16" s="293"/>
      <c r="F16" s="184"/>
      <c r="G16" s="262">
        <f t="shared" si="1"/>
        <v>0</v>
      </c>
      <c r="H16" s="262">
        <f t="shared" si="0"/>
        <v>0</v>
      </c>
    </row>
    <row r="17" spans="2:8" x14ac:dyDescent="0.2">
      <c r="B17" s="183"/>
      <c r="C17" s="183"/>
      <c r="D17" s="293"/>
      <c r="E17" s="293"/>
      <c r="F17" s="184"/>
      <c r="G17" s="262">
        <f t="shared" si="1"/>
        <v>0</v>
      </c>
      <c r="H17" s="262">
        <f t="shared" si="0"/>
        <v>0</v>
      </c>
    </row>
    <row r="18" spans="2:8" x14ac:dyDescent="0.2">
      <c r="B18" s="183"/>
      <c r="C18" s="183"/>
      <c r="D18" s="293"/>
      <c r="E18" s="293"/>
      <c r="F18" s="184"/>
      <c r="G18" s="262">
        <f t="shared" si="1"/>
        <v>0</v>
      </c>
      <c r="H18" s="262">
        <f t="shared" si="0"/>
        <v>0</v>
      </c>
    </row>
    <row r="19" spans="2:8" x14ac:dyDescent="0.2">
      <c r="B19" s="183"/>
      <c r="C19" s="183"/>
      <c r="D19" s="293"/>
      <c r="E19" s="293"/>
      <c r="F19" s="184"/>
      <c r="G19" s="262">
        <f t="shared" si="1"/>
        <v>0</v>
      </c>
      <c r="H19" s="262">
        <f t="shared" si="0"/>
        <v>0</v>
      </c>
    </row>
    <row r="20" spans="2:8" x14ac:dyDescent="0.2">
      <c r="B20" s="183"/>
      <c r="C20" s="183"/>
      <c r="D20" s="293"/>
      <c r="E20" s="293"/>
      <c r="F20" s="184"/>
      <c r="G20" s="262">
        <f t="shared" si="1"/>
        <v>0</v>
      </c>
      <c r="H20" s="262">
        <f t="shared" si="0"/>
        <v>0</v>
      </c>
    </row>
    <row r="21" spans="2:8" x14ac:dyDescent="0.2">
      <c r="B21" s="183"/>
      <c r="C21" s="183"/>
      <c r="D21" s="293"/>
      <c r="E21" s="293"/>
      <c r="F21" s="184"/>
      <c r="G21" s="262">
        <f t="shared" si="1"/>
        <v>0</v>
      </c>
      <c r="H21" s="262">
        <f t="shared" si="0"/>
        <v>0</v>
      </c>
    </row>
    <row r="22" spans="2:8" x14ac:dyDescent="0.2">
      <c r="B22" s="183"/>
      <c r="C22" s="183"/>
      <c r="D22" s="293"/>
      <c r="E22" s="293"/>
      <c r="F22" s="184"/>
      <c r="G22" s="262">
        <f t="shared" si="1"/>
        <v>0</v>
      </c>
      <c r="H22" s="262">
        <f t="shared" si="0"/>
        <v>0</v>
      </c>
    </row>
    <row r="23" spans="2:8" x14ac:dyDescent="0.2">
      <c r="B23" s="183"/>
      <c r="C23" s="183"/>
      <c r="D23" s="293"/>
      <c r="E23" s="293"/>
      <c r="F23" s="184"/>
      <c r="G23" s="262">
        <f t="shared" si="1"/>
        <v>0</v>
      </c>
      <c r="H23" s="262">
        <f t="shared" si="0"/>
        <v>0</v>
      </c>
    </row>
    <row r="24" spans="2:8" x14ac:dyDescent="0.2">
      <c r="B24" s="183"/>
      <c r="C24" s="183"/>
      <c r="D24" s="293"/>
      <c r="E24" s="293"/>
      <c r="F24" s="184"/>
      <c r="G24" s="262">
        <f t="shared" si="1"/>
        <v>0</v>
      </c>
      <c r="H24" s="262">
        <f t="shared" si="0"/>
        <v>0</v>
      </c>
    </row>
    <row r="25" spans="2:8" x14ac:dyDescent="0.2">
      <c r="B25" s="183"/>
      <c r="C25" s="183"/>
      <c r="D25" s="293"/>
      <c r="E25" s="293"/>
      <c r="F25" s="184"/>
      <c r="G25" s="262">
        <f t="shared" si="1"/>
        <v>0</v>
      </c>
      <c r="H25" s="262">
        <f t="shared" si="0"/>
        <v>0</v>
      </c>
    </row>
    <row r="26" spans="2:8" x14ac:dyDescent="0.2">
      <c r="B26" s="183"/>
      <c r="C26" s="183"/>
      <c r="D26" s="293"/>
      <c r="E26" s="293"/>
      <c r="F26" s="184"/>
      <c r="G26" s="262">
        <f t="shared" si="1"/>
        <v>0</v>
      </c>
      <c r="H26" s="262">
        <f t="shared" si="0"/>
        <v>0</v>
      </c>
    </row>
    <row r="27" spans="2:8" x14ac:dyDescent="0.2">
      <c r="B27" s="183"/>
      <c r="C27" s="183"/>
      <c r="D27" s="293"/>
      <c r="E27" s="293"/>
      <c r="F27" s="184"/>
      <c r="G27" s="262">
        <f t="shared" si="1"/>
        <v>0</v>
      </c>
      <c r="H27" s="262">
        <f t="shared" si="0"/>
        <v>0</v>
      </c>
    </row>
    <row r="28" spans="2:8" x14ac:dyDescent="0.2">
      <c r="B28" s="183"/>
      <c r="C28" s="183"/>
      <c r="D28" s="293"/>
      <c r="E28" s="293"/>
      <c r="F28" s="184"/>
      <c r="G28" s="262">
        <f t="shared" si="1"/>
        <v>0</v>
      </c>
      <c r="H28" s="262">
        <f t="shared" si="0"/>
        <v>0</v>
      </c>
    </row>
    <row r="29" spans="2:8" x14ac:dyDescent="0.2">
      <c r="B29" s="183"/>
      <c r="C29" s="183"/>
      <c r="D29" s="293"/>
      <c r="E29" s="293"/>
      <c r="F29" s="184"/>
      <c r="G29" s="262">
        <f t="shared" si="1"/>
        <v>0</v>
      </c>
      <c r="H29" s="262">
        <f t="shared" si="0"/>
        <v>0</v>
      </c>
    </row>
    <row r="30" spans="2:8" x14ac:dyDescent="0.2">
      <c r="B30" s="183"/>
      <c r="C30" s="183"/>
      <c r="D30" s="293"/>
      <c r="E30" s="293"/>
      <c r="F30" s="184"/>
      <c r="G30" s="262">
        <f t="shared" si="1"/>
        <v>0</v>
      </c>
      <c r="H30" s="262">
        <f>E30*F30</f>
        <v>0</v>
      </c>
    </row>
    <row r="31" spans="2:8" x14ac:dyDescent="0.2">
      <c r="B31" s="183"/>
      <c r="C31" s="183"/>
      <c r="D31" s="293"/>
      <c r="E31" s="293"/>
      <c r="F31" s="184"/>
      <c r="G31" s="262">
        <f t="shared" si="1"/>
        <v>0</v>
      </c>
      <c r="H31" s="262">
        <f t="shared" si="0"/>
        <v>0</v>
      </c>
    </row>
    <row r="32" spans="2:8" x14ac:dyDescent="0.2">
      <c r="B32" s="183"/>
      <c r="C32" s="183"/>
      <c r="D32" s="293"/>
      <c r="E32" s="293"/>
      <c r="F32" s="184"/>
      <c r="G32" s="262">
        <f t="shared" si="1"/>
        <v>0</v>
      </c>
      <c r="H32" s="262">
        <f t="shared" si="0"/>
        <v>0</v>
      </c>
    </row>
    <row r="33" spans="2:8" x14ac:dyDescent="0.2">
      <c r="B33" s="183"/>
      <c r="C33" s="183"/>
      <c r="D33" s="293"/>
      <c r="E33" s="293"/>
      <c r="F33" s="184"/>
      <c r="G33" s="262">
        <f t="shared" si="1"/>
        <v>0</v>
      </c>
      <c r="H33" s="262">
        <f t="shared" si="0"/>
        <v>0</v>
      </c>
    </row>
    <row r="34" spans="2:8" x14ac:dyDescent="0.2">
      <c r="B34" s="183"/>
      <c r="C34" s="183"/>
      <c r="D34" s="293"/>
      <c r="E34" s="293"/>
      <c r="F34" s="184"/>
      <c r="G34" s="262">
        <f t="shared" si="1"/>
        <v>0</v>
      </c>
      <c r="H34" s="262">
        <f t="shared" si="0"/>
        <v>0</v>
      </c>
    </row>
    <row r="35" spans="2:8" x14ac:dyDescent="0.2">
      <c r="B35" s="183"/>
      <c r="C35" s="183"/>
      <c r="D35" s="293"/>
      <c r="E35" s="293"/>
      <c r="F35" s="184"/>
      <c r="G35" s="262">
        <f t="shared" si="1"/>
        <v>0</v>
      </c>
      <c r="H35" s="262">
        <f t="shared" si="0"/>
        <v>0</v>
      </c>
    </row>
    <row r="36" spans="2:8" x14ac:dyDescent="0.2">
      <c r="B36" s="181"/>
      <c r="C36" s="177" t="s">
        <v>23</v>
      </c>
      <c r="D36" s="262">
        <f>SUM(D9:D35)</f>
        <v>0</v>
      </c>
      <c r="E36" s="262">
        <f>SUM(E9:E35)</f>
        <v>0</v>
      </c>
      <c r="F36" s="185"/>
      <c r="G36" s="262">
        <f>SUM(G9:G35)</f>
        <v>0</v>
      </c>
      <c r="H36" s="262">
        <f>SUM(H9:H35)</f>
        <v>0</v>
      </c>
    </row>
  </sheetData>
  <mergeCells count="2">
    <mergeCell ref="B1:C1"/>
    <mergeCell ref="E2:G4"/>
  </mergeCells>
  <pageMargins left="0.23622047244094491" right="0.23622047244094491" top="0.74803149606299213" bottom="0.74803149606299213" header="0.31496062992125984" footer="0.31496062992125984"/>
  <pageSetup paperSize="9" scale="75" orientation="landscape" r:id="rId1"/>
  <headerFooter alignWithMargins="0">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9999"/>
    <pageSetUpPr fitToPage="1"/>
  </sheetPr>
  <dimension ref="B1:K36"/>
  <sheetViews>
    <sheetView zoomScale="80" zoomScaleNormal="80" workbookViewId="0"/>
  </sheetViews>
  <sheetFormatPr defaultColWidth="9" defaultRowHeight="12.75" x14ac:dyDescent="0.2"/>
  <cols>
    <col min="1" max="1" width="11.125" style="30" customWidth="1"/>
    <col min="2" max="2" width="20.75" style="30" customWidth="1"/>
    <col min="3" max="3" width="29.75" style="30" customWidth="1"/>
    <col min="4" max="4" width="26.625" style="30" customWidth="1"/>
    <col min="5" max="5" width="23.5" style="30" customWidth="1"/>
    <col min="6" max="6" width="22.5" style="30" customWidth="1"/>
    <col min="7" max="7" width="20.5" style="30" customWidth="1"/>
    <col min="8" max="9" width="22.5" style="30" customWidth="1"/>
    <col min="10" max="10" width="9.25" style="30" customWidth="1"/>
    <col min="11" max="11" width="25" style="30" customWidth="1"/>
    <col min="12" max="16384" width="9" style="30"/>
  </cols>
  <sheetData>
    <row r="1" spans="2:11" ht="20.25" x14ac:dyDescent="0.3">
      <c r="B1" s="526" t="s">
        <v>140</v>
      </c>
      <c r="C1" s="526"/>
      <c r="D1" s="18"/>
      <c r="E1" s="18"/>
      <c r="F1" s="18"/>
      <c r="G1" s="18"/>
      <c r="H1" s="18"/>
      <c r="I1" s="18"/>
    </row>
    <row r="2" spans="2:11" ht="16.5" customHeight="1" x14ac:dyDescent="0.3">
      <c r="B2" s="46" t="str">
        <f>Tradingname</f>
        <v>Southern Cross Pipelines Australia Pty Limited</v>
      </c>
      <c r="C2" s="47"/>
      <c r="D2" s="31"/>
      <c r="E2" s="31"/>
      <c r="F2" s="527" t="s">
        <v>367</v>
      </c>
      <c r="G2" s="527"/>
      <c r="H2" s="527"/>
      <c r="I2" s="31"/>
    </row>
    <row r="3" spans="2:11" ht="15" x14ac:dyDescent="0.25">
      <c r="B3" s="48" t="s">
        <v>157</v>
      </c>
      <c r="C3" s="49">
        <f>Yearending</f>
        <v>45473</v>
      </c>
      <c r="F3" s="527"/>
      <c r="G3" s="527"/>
      <c r="H3" s="527"/>
    </row>
    <row r="4" spans="2:11" ht="20.25" x14ac:dyDescent="0.3">
      <c r="B4" s="17"/>
      <c r="E4" s="50"/>
      <c r="F4" s="527"/>
      <c r="G4" s="527"/>
      <c r="H4" s="527"/>
    </row>
    <row r="5" spans="2:11" ht="15.75" x14ac:dyDescent="0.25">
      <c r="B5" s="34" t="s">
        <v>169</v>
      </c>
      <c r="C5" s="32"/>
      <c r="D5" s="32"/>
      <c r="E5" s="32"/>
      <c r="F5" s="32"/>
      <c r="G5" s="33"/>
      <c r="H5" s="32"/>
      <c r="I5" s="32"/>
    </row>
    <row r="6" spans="2:11" ht="15.75" x14ac:dyDescent="0.25">
      <c r="B6" s="34"/>
      <c r="C6" s="32"/>
      <c r="D6" s="32"/>
      <c r="E6" s="32"/>
      <c r="F6" s="32"/>
      <c r="G6" s="33"/>
      <c r="H6" s="32"/>
      <c r="I6" s="32"/>
    </row>
    <row r="7" spans="2:11" ht="40.5" customHeight="1" x14ac:dyDescent="0.2">
      <c r="B7" s="179" t="s">
        <v>194</v>
      </c>
      <c r="C7" s="179" t="s">
        <v>17</v>
      </c>
      <c r="D7" s="186" t="s">
        <v>67</v>
      </c>
      <c r="E7" s="180" t="s">
        <v>189</v>
      </c>
      <c r="F7" s="180" t="s">
        <v>191</v>
      </c>
      <c r="G7" s="180" t="s">
        <v>66</v>
      </c>
      <c r="H7" s="180" t="s">
        <v>81</v>
      </c>
      <c r="I7" s="180" t="s">
        <v>82</v>
      </c>
    </row>
    <row r="8" spans="2:11" x14ac:dyDescent="0.2">
      <c r="B8" s="181"/>
      <c r="C8" s="181" t="s">
        <v>170</v>
      </c>
      <c r="D8" s="187"/>
      <c r="E8" s="182" t="s">
        <v>159</v>
      </c>
      <c r="F8" s="182" t="s">
        <v>159</v>
      </c>
      <c r="G8" s="182"/>
      <c r="H8" s="182" t="s">
        <v>159</v>
      </c>
      <c r="I8" s="182" t="s">
        <v>159</v>
      </c>
    </row>
    <row r="9" spans="2:11" x14ac:dyDescent="0.2">
      <c r="B9" s="183"/>
      <c r="C9" s="167" t="s">
        <v>51</v>
      </c>
      <c r="D9" s="183"/>
      <c r="E9" s="294"/>
      <c r="F9" s="294"/>
      <c r="G9" s="188"/>
      <c r="H9" s="296">
        <f>E9*G9</f>
        <v>0</v>
      </c>
      <c r="I9" s="296">
        <f>F9*G9</f>
        <v>0</v>
      </c>
    </row>
    <row r="10" spans="2:11" ht="25.5" x14ac:dyDescent="0.2">
      <c r="B10" s="183"/>
      <c r="C10" s="167" t="s">
        <v>60</v>
      </c>
      <c r="D10" s="183"/>
      <c r="E10" s="294"/>
      <c r="F10" s="294"/>
      <c r="G10" s="188"/>
      <c r="H10" s="296">
        <f t="shared" ref="H10:H35" si="0">E10*G10</f>
        <v>0</v>
      </c>
      <c r="I10" s="296">
        <f t="shared" ref="I10:I35" si="1">F10*G10</f>
        <v>0</v>
      </c>
    </row>
    <row r="11" spans="2:11" x14ac:dyDescent="0.2">
      <c r="B11" s="183"/>
      <c r="C11" s="338" t="s">
        <v>353</v>
      </c>
      <c r="D11" s="183"/>
      <c r="E11" s="294"/>
      <c r="F11" s="294"/>
      <c r="G11" s="188"/>
      <c r="H11" s="296">
        <f t="shared" si="0"/>
        <v>0</v>
      </c>
      <c r="I11" s="296">
        <f t="shared" si="1"/>
        <v>0</v>
      </c>
    </row>
    <row r="12" spans="2:11" x14ac:dyDescent="0.2">
      <c r="B12" s="416" t="s">
        <v>559</v>
      </c>
      <c r="C12" s="167" t="s">
        <v>52</v>
      </c>
      <c r="D12" s="183"/>
      <c r="E12" s="454">
        <v>-55971770.944631994</v>
      </c>
      <c r="F12" s="454"/>
      <c r="G12" s="462">
        <f>('3. Statement of pipeline assets'!AF78+'3. Statement of pipeline assets'!AF84)/E12</f>
        <v>2.0899519810642863E-3</v>
      </c>
      <c r="H12" s="296">
        <f>E12*G12</f>
        <v>-116978.31356941009</v>
      </c>
      <c r="I12" s="296">
        <f t="shared" si="1"/>
        <v>0</v>
      </c>
    </row>
    <row r="13" spans="2:11" x14ac:dyDescent="0.2">
      <c r="B13" s="416"/>
      <c r="C13" s="167" t="s">
        <v>61</v>
      </c>
      <c r="D13" s="183"/>
      <c r="E13" s="454"/>
      <c r="F13" s="454"/>
      <c r="G13" s="455"/>
      <c r="H13" s="296">
        <f t="shared" si="0"/>
        <v>0</v>
      </c>
      <c r="I13" s="296">
        <f t="shared" si="1"/>
        <v>0</v>
      </c>
    </row>
    <row r="14" spans="2:11" x14ac:dyDescent="0.2">
      <c r="B14" s="416" t="s">
        <v>560</v>
      </c>
      <c r="C14" s="167" t="s">
        <v>119</v>
      </c>
      <c r="D14" s="183"/>
      <c r="E14" s="454">
        <v>-11153.024604896713</v>
      </c>
      <c r="F14" s="454"/>
      <c r="G14" s="455">
        <v>1</v>
      </c>
      <c r="H14" s="296">
        <f t="shared" si="0"/>
        <v>-11153.024604896713</v>
      </c>
      <c r="I14" s="296">
        <f t="shared" si="1"/>
        <v>0</v>
      </c>
      <c r="K14" s="475"/>
    </row>
    <row r="15" spans="2:11" ht="25.5" x14ac:dyDescent="0.2">
      <c r="B15" s="183"/>
      <c r="C15" s="167" t="s">
        <v>53</v>
      </c>
      <c r="D15" s="183"/>
      <c r="E15" s="445"/>
      <c r="F15" s="445"/>
      <c r="G15" s="446"/>
      <c r="H15" s="296">
        <f t="shared" si="0"/>
        <v>0</v>
      </c>
      <c r="I15" s="296">
        <f t="shared" si="1"/>
        <v>0</v>
      </c>
    </row>
    <row r="16" spans="2:11" ht="25.5" x14ac:dyDescent="0.2">
      <c r="B16" s="183"/>
      <c r="C16" s="338" t="s">
        <v>354</v>
      </c>
      <c r="D16" s="183"/>
      <c r="E16" s="445"/>
      <c r="F16" s="445"/>
      <c r="G16" s="446"/>
      <c r="H16" s="296">
        <f t="shared" si="0"/>
        <v>0</v>
      </c>
      <c r="I16" s="296">
        <f t="shared" si="1"/>
        <v>0</v>
      </c>
    </row>
    <row r="17" spans="2:9" x14ac:dyDescent="0.2">
      <c r="B17" s="183"/>
      <c r="C17" s="167" t="s">
        <v>154</v>
      </c>
      <c r="D17" s="183"/>
      <c r="E17" s="456">
        <f>SUM(E18:E35)</f>
        <v>-211744905.17475754</v>
      </c>
      <c r="F17" s="456">
        <f>SUM(F18:F35)</f>
        <v>0</v>
      </c>
      <c r="G17" s="447"/>
      <c r="H17" s="295">
        <f>SUM(H18:H35)</f>
        <v>-322102.50156068936</v>
      </c>
      <c r="I17" s="295">
        <f>SUM(I18:I35)</f>
        <v>0</v>
      </c>
    </row>
    <row r="18" spans="2:9" x14ac:dyDescent="0.2">
      <c r="B18" s="416" t="s">
        <v>558</v>
      </c>
      <c r="C18" s="415" t="s">
        <v>538</v>
      </c>
      <c r="D18" s="183"/>
      <c r="E18" s="454">
        <v>-210140658.01475754</v>
      </c>
      <c r="F18" s="445"/>
      <c r="G18" s="455">
        <v>1.5211818262869247E-3</v>
      </c>
      <c r="H18" s="296">
        <f t="shared" si="0"/>
        <v>-319662.14993602497</v>
      </c>
      <c r="I18" s="296">
        <f t="shared" si="1"/>
        <v>0</v>
      </c>
    </row>
    <row r="19" spans="2:9" x14ac:dyDescent="0.2">
      <c r="B19" s="416" t="s">
        <v>558</v>
      </c>
      <c r="C19" s="415" t="s">
        <v>557</v>
      </c>
      <c r="D19" s="183"/>
      <c r="E19" s="454">
        <v>-1604247.1600000004</v>
      </c>
      <c r="F19" s="445"/>
      <c r="G19" s="455">
        <v>1.5211818262869244E-3</v>
      </c>
      <c r="H19" s="296">
        <f t="shared" si="0"/>
        <v>-2440.3516246644126</v>
      </c>
      <c r="I19" s="296">
        <f t="shared" si="1"/>
        <v>0</v>
      </c>
    </row>
    <row r="20" spans="2:9" x14ac:dyDescent="0.2">
      <c r="B20" s="183"/>
      <c r="C20" s="183"/>
      <c r="D20" s="183"/>
      <c r="E20" s="294"/>
      <c r="F20" s="294"/>
      <c r="G20" s="188"/>
      <c r="H20" s="296">
        <f t="shared" si="0"/>
        <v>0</v>
      </c>
      <c r="I20" s="296">
        <f t="shared" si="1"/>
        <v>0</v>
      </c>
    </row>
    <row r="21" spans="2:9" x14ac:dyDescent="0.2">
      <c r="B21" s="183"/>
      <c r="C21" s="183"/>
      <c r="D21" s="183"/>
      <c r="E21" s="294"/>
      <c r="F21" s="294"/>
      <c r="G21" s="188"/>
      <c r="H21" s="296">
        <f t="shared" si="0"/>
        <v>0</v>
      </c>
      <c r="I21" s="296">
        <f t="shared" si="1"/>
        <v>0</v>
      </c>
    </row>
    <row r="22" spans="2:9" x14ac:dyDescent="0.2">
      <c r="B22" s="183"/>
      <c r="C22" s="183"/>
      <c r="D22" s="183"/>
      <c r="E22" s="294"/>
      <c r="F22" s="294"/>
      <c r="G22" s="188"/>
      <c r="H22" s="296">
        <f t="shared" si="0"/>
        <v>0</v>
      </c>
      <c r="I22" s="296">
        <f t="shared" si="1"/>
        <v>0</v>
      </c>
    </row>
    <row r="23" spans="2:9" x14ac:dyDescent="0.2">
      <c r="B23" s="183"/>
      <c r="C23" s="183"/>
      <c r="D23" s="183"/>
      <c r="E23" s="294"/>
      <c r="F23" s="294"/>
      <c r="G23" s="188"/>
      <c r="H23" s="296">
        <f t="shared" si="0"/>
        <v>0</v>
      </c>
      <c r="I23" s="296">
        <f t="shared" si="1"/>
        <v>0</v>
      </c>
    </row>
    <row r="24" spans="2:9" x14ac:dyDescent="0.2">
      <c r="B24" s="183"/>
      <c r="C24" s="183"/>
      <c r="D24" s="183"/>
      <c r="E24" s="294"/>
      <c r="F24" s="294"/>
      <c r="G24" s="188"/>
      <c r="H24" s="296">
        <f t="shared" si="0"/>
        <v>0</v>
      </c>
      <c r="I24" s="296">
        <f t="shared" si="1"/>
        <v>0</v>
      </c>
    </row>
    <row r="25" spans="2:9" x14ac:dyDescent="0.2">
      <c r="B25" s="183"/>
      <c r="C25" s="183"/>
      <c r="D25" s="183"/>
      <c r="E25" s="294"/>
      <c r="F25" s="294"/>
      <c r="G25" s="188"/>
      <c r="H25" s="296">
        <f t="shared" si="0"/>
        <v>0</v>
      </c>
      <c r="I25" s="296">
        <f t="shared" si="1"/>
        <v>0</v>
      </c>
    </row>
    <row r="26" spans="2:9" x14ac:dyDescent="0.2">
      <c r="B26" s="183"/>
      <c r="C26" s="183"/>
      <c r="D26" s="183"/>
      <c r="E26" s="294"/>
      <c r="F26" s="294"/>
      <c r="G26" s="188"/>
      <c r="H26" s="296">
        <f t="shared" si="0"/>
        <v>0</v>
      </c>
      <c r="I26" s="296">
        <f t="shared" si="1"/>
        <v>0</v>
      </c>
    </row>
    <row r="27" spans="2:9" x14ac:dyDescent="0.2">
      <c r="B27" s="183"/>
      <c r="C27" s="183"/>
      <c r="D27" s="183"/>
      <c r="E27" s="294"/>
      <c r="F27" s="294"/>
      <c r="G27" s="188"/>
      <c r="H27" s="296">
        <f t="shared" si="0"/>
        <v>0</v>
      </c>
      <c r="I27" s="296">
        <f t="shared" si="1"/>
        <v>0</v>
      </c>
    </row>
    <row r="28" spans="2:9" x14ac:dyDescent="0.2">
      <c r="B28" s="183"/>
      <c r="C28" s="183"/>
      <c r="D28" s="183"/>
      <c r="E28" s="294"/>
      <c r="F28" s="294"/>
      <c r="G28" s="188"/>
      <c r="H28" s="296">
        <f t="shared" si="0"/>
        <v>0</v>
      </c>
      <c r="I28" s="296">
        <f t="shared" si="1"/>
        <v>0</v>
      </c>
    </row>
    <row r="29" spans="2:9" x14ac:dyDescent="0.2">
      <c r="B29" s="183"/>
      <c r="C29" s="183"/>
      <c r="D29" s="183"/>
      <c r="E29" s="294"/>
      <c r="F29" s="294"/>
      <c r="G29" s="188"/>
      <c r="H29" s="296">
        <f t="shared" si="0"/>
        <v>0</v>
      </c>
      <c r="I29" s="296">
        <f t="shared" si="1"/>
        <v>0</v>
      </c>
    </row>
    <row r="30" spans="2:9" x14ac:dyDescent="0.2">
      <c r="B30" s="183"/>
      <c r="C30" s="183"/>
      <c r="D30" s="183"/>
      <c r="E30" s="294"/>
      <c r="F30" s="294"/>
      <c r="G30" s="188"/>
      <c r="H30" s="296">
        <f t="shared" si="0"/>
        <v>0</v>
      </c>
      <c r="I30" s="296">
        <f t="shared" si="1"/>
        <v>0</v>
      </c>
    </row>
    <row r="31" spans="2:9" x14ac:dyDescent="0.2">
      <c r="B31" s="183"/>
      <c r="C31" s="183"/>
      <c r="D31" s="183"/>
      <c r="E31" s="294"/>
      <c r="F31" s="294"/>
      <c r="G31" s="188"/>
      <c r="H31" s="296">
        <f t="shared" si="0"/>
        <v>0</v>
      </c>
      <c r="I31" s="296">
        <f t="shared" si="1"/>
        <v>0</v>
      </c>
    </row>
    <row r="32" spans="2:9" x14ac:dyDescent="0.2">
      <c r="B32" s="183"/>
      <c r="C32" s="183"/>
      <c r="D32" s="183"/>
      <c r="E32" s="294"/>
      <c r="F32" s="294"/>
      <c r="G32" s="188"/>
      <c r="H32" s="296">
        <f t="shared" si="0"/>
        <v>0</v>
      </c>
      <c r="I32" s="296">
        <f t="shared" si="1"/>
        <v>0</v>
      </c>
    </row>
    <row r="33" spans="2:9" x14ac:dyDescent="0.2">
      <c r="B33" s="183"/>
      <c r="C33" s="183"/>
      <c r="D33" s="183"/>
      <c r="E33" s="294"/>
      <c r="F33" s="294"/>
      <c r="G33" s="188"/>
      <c r="H33" s="296">
        <f t="shared" si="0"/>
        <v>0</v>
      </c>
      <c r="I33" s="296">
        <f t="shared" si="1"/>
        <v>0</v>
      </c>
    </row>
    <row r="34" spans="2:9" x14ac:dyDescent="0.2">
      <c r="B34" s="183"/>
      <c r="C34" s="183"/>
      <c r="D34" s="183"/>
      <c r="E34" s="294"/>
      <c r="F34" s="294"/>
      <c r="G34" s="188"/>
      <c r="H34" s="296">
        <f t="shared" si="0"/>
        <v>0</v>
      </c>
      <c r="I34" s="296">
        <f t="shared" si="1"/>
        <v>0</v>
      </c>
    </row>
    <row r="35" spans="2:9" x14ac:dyDescent="0.2">
      <c r="B35" s="183"/>
      <c r="C35" s="183"/>
      <c r="D35" s="183"/>
      <c r="E35" s="294"/>
      <c r="F35" s="294"/>
      <c r="G35" s="188"/>
      <c r="H35" s="296">
        <f t="shared" si="0"/>
        <v>0</v>
      </c>
      <c r="I35" s="296">
        <f t="shared" si="1"/>
        <v>0</v>
      </c>
    </row>
    <row r="36" spans="2:9" x14ac:dyDescent="0.2">
      <c r="B36" s="39"/>
      <c r="C36" s="524" t="s">
        <v>120</v>
      </c>
      <c r="D36" s="525"/>
      <c r="E36" s="296">
        <f>SUM(E9:E17)</f>
        <v>-267727829.14399442</v>
      </c>
      <c r="F36" s="296">
        <f>SUM(F9:F17)</f>
        <v>0</v>
      </c>
      <c r="G36" s="189"/>
      <c r="H36" s="296">
        <f>SUM(H9:H17)</f>
        <v>-450233.83973499615</v>
      </c>
      <c r="I36" s="296">
        <f>SUM(I9:I17)</f>
        <v>0</v>
      </c>
    </row>
  </sheetData>
  <mergeCells count="3">
    <mergeCell ref="B1:C1"/>
    <mergeCell ref="C36:D36"/>
    <mergeCell ref="F2:H4"/>
  </mergeCells>
  <phoneticPr fontId="27" type="noConversion"/>
  <pageMargins left="0.23622047244094491" right="0.23622047244094491" top="0.74803149606299213" bottom="0.74803149606299213" header="0.31496062992125984" footer="0.31496062992125984"/>
  <pageSetup paperSize="9" scale="69" orientation="landscape" r:id="rId1"/>
  <headerFooter alignWithMargins="0">
    <oddFooter>&amp;A&amp;RPage &amp;P</oddFooter>
  </headerFooter>
  <ignoredErrors>
    <ignoredError sqref="H17:I17" formula="1"/>
  </ignoredError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009999"/>
    <pageSetUpPr fitToPage="1"/>
  </sheetPr>
  <dimension ref="B1:AH96"/>
  <sheetViews>
    <sheetView zoomScale="80" zoomScaleNormal="80" workbookViewId="0">
      <pane xSplit="3" ySplit="12" topLeftCell="X13" activePane="bottomRight" state="frozen"/>
      <selection activeCell="W45" sqref="W45"/>
      <selection pane="topRight" activeCell="W45" sqref="W45"/>
      <selection pane="bottomLeft" activeCell="W45" sqref="W45"/>
      <selection pane="bottomRight"/>
    </sheetView>
  </sheetViews>
  <sheetFormatPr defaultColWidth="9" defaultRowHeight="12.75" x14ac:dyDescent="0.2"/>
  <cols>
    <col min="1" max="1" width="11.75" style="19" customWidth="1"/>
    <col min="2" max="2" width="21.625" style="19" customWidth="1"/>
    <col min="3" max="3" width="53.125" style="19" customWidth="1"/>
    <col min="4" max="4" width="22.125" style="19" customWidth="1"/>
    <col min="5" max="31" width="20.625" style="19" customWidth="1"/>
    <col min="32" max="32" width="16.75" style="19" customWidth="1"/>
    <col min="33" max="33" width="11.75" style="19" bestFit="1" customWidth="1"/>
    <col min="34" max="16384" width="9" style="19"/>
  </cols>
  <sheetData>
    <row r="1" spans="2:32" ht="20.25" x14ac:dyDescent="0.3">
      <c r="B1" s="528" t="s">
        <v>173</v>
      </c>
      <c r="C1" s="528"/>
      <c r="D1" s="261"/>
    </row>
    <row r="2" spans="2:32" ht="15" x14ac:dyDescent="0.25">
      <c r="C2" s="46" t="str">
        <f>Tradingname</f>
        <v>Southern Cross Pipelines Australia Pty Limited</v>
      </c>
      <c r="D2" s="47"/>
      <c r="E2" s="47"/>
      <c r="F2" s="47"/>
    </row>
    <row r="3" spans="2:32" ht="15" x14ac:dyDescent="0.25">
      <c r="C3" s="48" t="s">
        <v>157</v>
      </c>
      <c r="D3" s="49">
        <f>Yearending</f>
        <v>45473</v>
      </c>
      <c r="E3" s="49"/>
      <c r="F3" s="49"/>
    </row>
    <row r="4" spans="2:32" ht="15" x14ac:dyDescent="0.25">
      <c r="C4" s="48" t="s">
        <v>219</v>
      </c>
      <c r="D4" s="49">
        <f>Cover!C25</f>
        <v>35247</v>
      </c>
      <c r="E4" s="49"/>
      <c r="F4" s="49"/>
    </row>
    <row r="5" spans="2:32" ht="15" x14ac:dyDescent="0.25">
      <c r="C5" s="48" t="s">
        <v>220</v>
      </c>
      <c r="D5" s="377">
        <v>12016834</v>
      </c>
      <c r="E5" s="49"/>
      <c r="F5" s="49"/>
      <c r="G5" s="40"/>
      <c r="H5" s="40"/>
      <c r="I5" s="40"/>
      <c r="J5" s="40"/>
      <c r="K5" s="40"/>
      <c r="L5" s="40"/>
      <c r="M5" s="40"/>
      <c r="N5" s="40"/>
      <c r="O5" s="40"/>
      <c r="P5" s="40"/>
      <c r="Q5" s="40"/>
      <c r="R5" s="40"/>
      <c r="S5" s="40"/>
      <c r="T5" s="40"/>
      <c r="U5" s="40"/>
      <c r="V5" s="40"/>
      <c r="W5" s="40"/>
      <c r="X5" s="40"/>
      <c r="Y5" s="40"/>
      <c r="Z5" s="40"/>
      <c r="AA5" s="40"/>
      <c r="AB5" s="40"/>
      <c r="AC5" s="40"/>
    </row>
    <row r="6" spans="2:32" x14ac:dyDescent="0.2">
      <c r="D6" s="40"/>
      <c r="E6" s="40"/>
      <c r="F6" s="40"/>
      <c r="G6" s="40"/>
      <c r="H6" s="40"/>
      <c r="I6" s="40"/>
      <c r="J6" s="40"/>
      <c r="K6" s="40"/>
      <c r="L6" s="40"/>
      <c r="M6" s="40"/>
      <c r="N6" s="40"/>
      <c r="O6" s="40"/>
      <c r="P6" s="40"/>
      <c r="Q6" s="40"/>
      <c r="R6" s="40"/>
      <c r="S6" s="40"/>
      <c r="T6" s="40"/>
      <c r="U6" s="40"/>
      <c r="V6" s="40"/>
      <c r="W6" s="40"/>
      <c r="X6" s="40"/>
      <c r="Y6" s="40"/>
      <c r="Z6" s="40"/>
      <c r="AA6" s="40"/>
      <c r="AB6" s="40"/>
      <c r="AC6" s="40"/>
    </row>
    <row r="7" spans="2:32" ht="15.75" x14ac:dyDescent="0.2">
      <c r="B7" s="519" t="s">
        <v>174</v>
      </c>
      <c r="C7" s="519"/>
      <c r="D7" s="51"/>
      <c r="E7" s="51"/>
      <c r="F7" s="51"/>
      <c r="G7" s="51"/>
      <c r="H7" s="51"/>
      <c r="I7" s="51"/>
      <c r="J7" s="51"/>
      <c r="K7" s="51"/>
      <c r="L7" s="51"/>
      <c r="M7" s="51"/>
      <c r="N7" s="51"/>
      <c r="O7" s="51"/>
      <c r="P7" s="51"/>
      <c r="Q7" s="51"/>
      <c r="R7" s="51"/>
      <c r="S7" s="51"/>
      <c r="T7" s="51"/>
      <c r="U7" s="51"/>
      <c r="V7" s="51"/>
      <c r="W7" s="51"/>
      <c r="X7" s="51"/>
      <c r="Y7" s="51"/>
      <c r="Z7" s="51"/>
      <c r="AA7" s="51"/>
      <c r="AB7" s="51"/>
      <c r="AC7" s="51"/>
    </row>
    <row r="8" spans="2:32" ht="13.35" customHeight="1" x14ac:dyDescent="0.2">
      <c r="D8" s="520" t="s">
        <v>76</v>
      </c>
      <c r="E8" s="521"/>
      <c r="F8" s="521"/>
      <c r="G8" s="521"/>
      <c r="H8" s="521"/>
      <c r="I8" s="521"/>
      <c r="J8" s="521"/>
      <c r="K8" s="521"/>
      <c r="L8" s="521"/>
      <c r="M8" s="521"/>
      <c r="N8" s="521"/>
      <c r="O8" s="521"/>
      <c r="P8" s="521"/>
      <c r="Q8" s="521"/>
      <c r="R8" s="521"/>
      <c r="S8" s="521"/>
      <c r="T8" s="521"/>
      <c r="U8" s="521"/>
      <c r="V8" s="521"/>
      <c r="W8" s="521"/>
      <c r="X8" s="521"/>
      <c r="Y8" s="521"/>
      <c r="Z8" s="521"/>
      <c r="AA8" s="521"/>
      <c r="AB8" s="521"/>
      <c r="AC8" s="521"/>
      <c r="AD8" s="521"/>
      <c r="AE8" s="521"/>
      <c r="AF8" s="522"/>
    </row>
    <row r="9" spans="2:32" ht="26.65" customHeight="1" x14ac:dyDescent="0.2">
      <c r="B9" s="529" t="s">
        <v>194</v>
      </c>
      <c r="C9" s="531" t="s">
        <v>17</v>
      </c>
      <c r="D9" s="159" t="str">
        <f>YEAR(Cover!$C$25)-1&amp;"-"&amp;RIGHT(YEAR(Cover!$C$25),2)</f>
        <v>1995-96</v>
      </c>
      <c r="E9" s="159" t="str">
        <f>YEAR(Cover!$C$25)&amp;"-"&amp;RIGHT(YEAR(Cover!$C$25)+1,2)</f>
        <v>1996-97</v>
      </c>
      <c r="F9" s="159" t="str">
        <f>YEAR(Cover!$C$25)+1&amp;"-"&amp;RIGHT(YEAR(Cover!$C$25)+2,2)</f>
        <v>1997-98</v>
      </c>
      <c r="G9" s="159" t="str">
        <f>YEAR(Cover!$C$25)+2&amp;"-"&amp;RIGHT(YEAR(Cover!$C$25)+3,2)</f>
        <v>1998-99</v>
      </c>
      <c r="H9" s="407" t="str">
        <f>YEAR(Cover!$C$25)+3&amp;"-"&amp;RIGHT(YEAR(Cover!$C$25)+4,2)</f>
        <v>1999-00</v>
      </c>
      <c r="I9" s="407" t="str">
        <f>YEAR(Cover!$C$25)+4&amp;"-"&amp;RIGHT(YEAR(Cover!$C$25)+5,2)</f>
        <v>2000-01</v>
      </c>
      <c r="J9" s="407" t="str">
        <f>YEAR(Cover!$C$25)+5&amp;"-"&amp;RIGHT(YEAR(Cover!$C$25)+6,2)</f>
        <v>2001-02</v>
      </c>
      <c r="K9" s="407" t="str">
        <f>YEAR(Cover!$C$25)+6&amp;"-"&amp;RIGHT(YEAR(Cover!$C$25)+7,2)</f>
        <v>2002-03</v>
      </c>
      <c r="L9" s="407" t="str">
        <f>YEAR(Cover!$C$25)+7&amp;"-"&amp;RIGHT(YEAR(Cover!$C$25)+8,2)</f>
        <v>2003-04</v>
      </c>
      <c r="M9" s="407" t="str">
        <f>YEAR(Cover!$C$25)+8&amp;"-"&amp;RIGHT(YEAR(Cover!$C$25)+9,2)</f>
        <v>2004-05</v>
      </c>
      <c r="N9" s="407" t="str">
        <f>YEAR(Cover!$C$25)+9&amp;"-"&amp;RIGHT(YEAR(Cover!$C$25)+10,2)</f>
        <v>2005-06</v>
      </c>
      <c r="O9" s="407" t="str">
        <f>YEAR(Cover!$C$25)+10&amp;"-"&amp;RIGHT(YEAR(Cover!$C$25)+11,2)</f>
        <v>2006-07</v>
      </c>
      <c r="P9" s="407" t="str">
        <f>YEAR(Cover!$C$25)+11&amp;"-"&amp;RIGHT(YEAR(Cover!$C$25)+12,2)</f>
        <v>2007-08</v>
      </c>
      <c r="Q9" s="407" t="str">
        <f>YEAR(Cover!$C$25)+12&amp;"-"&amp;RIGHT(YEAR(Cover!$C$25)+13,2)</f>
        <v>2008-09</v>
      </c>
      <c r="R9" s="407" t="str">
        <f>YEAR(Cover!$C$25)+13&amp;"-"&amp;RIGHT(YEAR(Cover!$C$25)+14,2)</f>
        <v>2009-10</v>
      </c>
      <c r="S9" s="407" t="str">
        <f>YEAR(Cover!$C$25)+14&amp;"-"&amp;RIGHT(YEAR(Cover!$C$25)+15,2)</f>
        <v>2010-11</v>
      </c>
      <c r="T9" s="407" t="str">
        <f>YEAR(Cover!$C$25)+15&amp;"-"&amp;RIGHT(YEAR(Cover!$C$25)+16,2)</f>
        <v>2011-12</v>
      </c>
      <c r="U9" s="407" t="str">
        <f>YEAR(Cover!$C$25)+16&amp;"-"&amp;RIGHT(YEAR(Cover!$C$25)+17,2)</f>
        <v>2012-13</v>
      </c>
      <c r="V9" s="407" t="str">
        <f>YEAR(Cover!$C$25)+17&amp;"-"&amp;RIGHT(YEAR(Cover!$C$25)+18,2)</f>
        <v>2013-14</v>
      </c>
      <c r="W9" s="407" t="str">
        <f>YEAR(Cover!$C$25)+18&amp;"-"&amp;RIGHT(YEAR(Cover!$C$25)+19,2)</f>
        <v>2014-15</v>
      </c>
      <c r="X9" s="407" t="str">
        <f>YEAR(Cover!$C$25)+19&amp;"-"&amp;RIGHT(YEAR(Cover!$C$25)+20,2)</f>
        <v>2015-16</v>
      </c>
      <c r="Y9" s="407" t="str">
        <f>YEAR(Cover!$C$25)+20&amp;"-"&amp;RIGHT(YEAR(Cover!$C$25)+21,2)</f>
        <v>2016-17</v>
      </c>
      <c r="Z9" s="407" t="str">
        <f>YEAR(Cover!$C$25)+21&amp;"-"&amp;RIGHT(YEAR(Cover!$C$25)+22,2)</f>
        <v>2017-18</v>
      </c>
      <c r="AA9" s="407" t="str">
        <f>YEAR(Cover!$C$25)+22&amp;"-"&amp;RIGHT(YEAR(Cover!$C$25)+23,2)</f>
        <v>2018-19</v>
      </c>
      <c r="AB9" s="407" t="str">
        <f>YEAR(Cover!$C$25)+23&amp;"-"&amp;RIGHT(YEAR(Cover!$C$25)+24,2)</f>
        <v>2019-20</v>
      </c>
      <c r="AC9" s="440" t="str">
        <f>YEAR(Cover!$C$25)+24&amp;"-"&amp;RIGHT(YEAR(Cover!$C$25)+25,2)</f>
        <v>2020-21</v>
      </c>
      <c r="AD9" s="471" t="str">
        <f>YEAR(Cover!$C$25)+25&amp;"-"&amp;RIGHT(YEAR(Cover!$C$25)+26,2)</f>
        <v>2021-22</v>
      </c>
      <c r="AE9" s="477" t="str">
        <f>YEAR(Cover!$C$25)+26&amp;"-"&amp;RIGHT(YEAR(Cover!$C$25)+27,2)</f>
        <v>2022-23</v>
      </c>
      <c r="AF9" s="470" t="str">
        <f>YEAR(Cover!$C$21)&amp;"-"&amp;RIGHT(YEAR(Cover!$C$23),2)</f>
        <v>2023-24</v>
      </c>
    </row>
    <row r="10" spans="2:32" x14ac:dyDescent="0.2">
      <c r="B10" s="530"/>
      <c r="C10" s="531"/>
      <c r="D10" s="147" t="s">
        <v>180</v>
      </c>
      <c r="E10" s="147" t="s">
        <v>180</v>
      </c>
      <c r="F10" s="147" t="s">
        <v>180</v>
      </c>
      <c r="G10" s="147" t="s">
        <v>180</v>
      </c>
      <c r="H10" s="147" t="s">
        <v>180</v>
      </c>
      <c r="I10" s="147" t="s">
        <v>180</v>
      </c>
      <c r="J10" s="147" t="s">
        <v>180</v>
      </c>
      <c r="K10" s="147" t="s">
        <v>180</v>
      </c>
      <c r="L10" s="147" t="s">
        <v>180</v>
      </c>
      <c r="M10" s="147" t="s">
        <v>180</v>
      </c>
      <c r="N10" s="147" t="s">
        <v>180</v>
      </c>
      <c r="O10" s="147" t="s">
        <v>180</v>
      </c>
      <c r="P10" s="147" t="s">
        <v>180</v>
      </c>
      <c r="Q10" s="147" t="s">
        <v>180</v>
      </c>
      <c r="R10" s="147" t="s">
        <v>180</v>
      </c>
      <c r="S10" s="147" t="s">
        <v>180</v>
      </c>
      <c r="T10" s="147" t="s">
        <v>180</v>
      </c>
      <c r="U10" s="147" t="s">
        <v>180</v>
      </c>
      <c r="V10" s="147" t="s">
        <v>180</v>
      </c>
      <c r="W10" s="147" t="s">
        <v>180</v>
      </c>
      <c r="X10" s="147" t="s">
        <v>180</v>
      </c>
      <c r="Y10" s="147" t="s">
        <v>180</v>
      </c>
      <c r="Z10" s="147" t="s">
        <v>180</v>
      </c>
      <c r="AA10" s="147" t="s">
        <v>180</v>
      </c>
      <c r="AB10" s="147" t="s">
        <v>180</v>
      </c>
      <c r="AC10" s="147" t="s">
        <v>180</v>
      </c>
      <c r="AD10" s="147" t="s">
        <v>180</v>
      </c>
      <c r="AE10" s="147" t="s">
        <v>180</v>
      </c>
      <c r="AF10" s="147" t="s">
        <v>180</v>
      </c>
    </row>
    <row r="11" spans="2:32" x14ac:dyDescent="0.2">
      <c r="B11" s="195"/>
      <c r="C11" s="339" t="s">
        <v>63</v>
      </c>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row>
    <row r="12" spans="2:32" x14ac:dyDescent="0.2">
      <c r="B12" s="193"/>
      <c r="C12" s="194" t="s">
        <v>128</v>
      </c>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row>
    <row r="13" spans="2:32" x14ac:dyDescent="0.2">
      <c r="B13" s="414">
        <v>3.4</v>
      </c>
      <c r="C13" s="191" t="s">
        <v>216</v>
      </c>
      <c r="D13" s="297"/>
      <c r="E13" s="281">
        <f>D18</f>
        <v>0</v>
      </c>
      <c r="F13" s="281">
        <f>E18</f>
        <v>12709612.786901509</v>
      </c>
      <c r="G13" s="281">
        <f>F18</f>
        <v>12634801.944744714</v>
      </c>
      <c r="H13" s="281">
        <f t="shared" ref="H13:AB13" si="0">G18</f>
        <v>12610086.237071574</v>
      </c>
      <c r="I13" s="281">
        <f t="shared" si="0"/>
        <v>12850021.249955351</v>
      </c>
      <c r="J13" s="281">
        <f t="shared" si="0"/>
        <v>13456516.179383202</v>
      </c>
      <c r="K13" s="281">
        <f t="shared" si="0"/>
        <v>13661583.79627179</v>
      </c>
      <c r="L13" s="281">
        <f t="shared" si="0"/>
        <v>13849529.17671139</v>
      </c>
      <c r="M13" s="281">
        <f t="shared" si="0"/>
        <v>14005156.214864414</v>
      </c>
      <c r="N13" s="281">
        <f t="shared" si="0"/>
        <v>14347140.273501247</v>
      </c>
      <c r="O13" s="281">
        <f t="shared" si="0"/>
        <v>14718321.051950658</v>
      </c>
      <c r="P13" s="281">
        <f t="shared" si="0"/>
        <v>14808346.145180004</v>
      </c>
      <c r="Q13" s="281">
        <f t="shared" si="0"/>
        <v>15601832.326216631</v>
      </c>
      <c r="R13" s="281">
        <f t="shared" si="0"/>
        <v>15595222.80160052</v>
      </c>
      <c r="S13" s="281">
        <f t="shared" si="0"/>
        <v>15833974.026636645</v>
      </c>
      <c r="T13" s="281">
        <f t="shared" si="0"/>
        <v>16159638.539740114</v>
      </c>
      <c r="U13" s="281">
        <f t="shared" si="0"/>
        <v>16096384.074694781</v>
      </c>
      <c r="V13" s="281">
        <f t="shared" si="0"/>
        <v>16224590.431651901</v>
      </c>
      <c r="W13" s="281">
        <f t="shared" si="0"/>
        <v>16451152.514365349</v>
      </c>
      <c r="X13" s="281">
        <f t="shared" si="0"/>
        <v>16429083.510926222</v>
      </c>
      <c r="Y13" s="281">
        <f t="shared" si="0"/>
        <v>16322483.562457144</v>
      </c>
      <c r="Z13" s="281">
        <f t="shared" si="0"/>
        <v>16512278.780911569</v>
      </c>
      <c r="AA13" s="281">
        <f t="shared" si="0"/>
        <v>16579575.851090651</v>
      </c>
      <c r="AB13" s="281">
        <f t="shared" si="0"/>
        <v>16562169.043586778</v>
      </c>
      <c r="AC13" s="281">
        <f>AB18</f>
        <v>16218470.721384017</v>
      </c>
      <c r="AD13" s="450">
        <f>AC18</f>
        <v>16557264.122980474</v>
      </c>
      <c r="AE13" s="450">
        <f>AD18</f>
        <v>17278716.527911857</v>
      </c>
      <c r="AF13" s="450">
        <f>AE18</f>
        <v>18249638.812147211</v>
      </c>
    </row>
    <row r="14" spans="2:32" x14ac:dyDescent="0.2">
      <c r="B14" s="414">
        <v>3.4</v>
      </c>
      <c r="C14" s="191" t="s">
        <v>217</v>
      </c>
      <c r="D14" s="297"/>
      <c r="E14" s="297">
        <v>12709612.786901509</v>
      </c>
      <c r="F14" s="297">
        <v>0</v>
      </c>
      <c r="G14" s="297">
        <v>0</v>
      </c>
      <c r="H14" s="297">
        <v>0</v>
      </c>
      <c r="I14" s="297">
        <v>0</v>
      </c>
      <c r="J14" s="297">
        <v>330.46645331048938</v>
      </c>
      <c r="K14" s="297">
        <v>3071.2365472136385</v>
      </c>
      <c r="L14" s="297">
        <v>0</v>
      </c>
      <c r="M14" s="297">
        <v>185857.8019467867</v>
      </c>
      <c r="N14" s="297">
        <v>0</v>
      </c>
      <c r="O14" s="297">
        <v>0</v>
      </c>
      <c r="P14" s="297">
        <v>345614.17989823152</v>
      </c>
      <c r="Q14" s="297">
        <v>0</v>
      </c>
      <c r="R14" s="297">
        <v>0</v>
      </c>
      <c r="S14" s="297">
        <v>0</v>
      </c>
      <c r="T14" s="297">
        <v>0</v>
      </c>
      <c r="U14" s="297">
        <v>0</v>
      </c>
      <c r="V14" s="297">
        <v>0</v>
      </c>
      <c r="W14" s="297">
        <v>0</v>
      </c>
      <c r="X14" s="297">
        <v>0</v>
      </c>
      <c r="Y14" s="297">
        <v>142925.45576382839</v>
      </c>
      <c r="Z14" s="297">
        <v>0</v>
      </c>
      <c r="AA14" s="297">
        <v>0</v>
      </c>
      <c r="AB14" s="297">
        <v>0</v>
      </c>
      <c r="AC14" s="297">
        <v>0</v>
      </c>
      <c r="AD14" s="297">
        <v>0</v>
      </c>
      <c r="AE14" s="297">
        <v>243681.51993395924</v>
      </c>
      <c r="AF14" s="297">
        <v>917780.76246566034</v>
      </c>
    </row>
    <row r="15" spans="2:32" x14ac:dyDescent="0.2">
      <c r="B15" s="192"/>
      <c r="C15" s="309" t="s">
        <v>127</v>
      </c>
      <c r="D15" s="281">
        <f>D13+D14</f>
        <v>0</v>
      </c>
      <c r="E15" s="281">
        <f>E13+E14</f>
        <v>12709612.786901509</v>
      </c>
      <c r="F15" s="281">
        <f>F13+F14</f>
        <v>12709612.786901509</v>
      </c>
      <c r="G15" s="281">
        <f>G13+G14</f>
        <v>12634801.944744714</v>
      </c>
      <c r="H15" s="281">
        <f t="shared" ref="H15:AB15" si="1">H13+H14</f>
        <v>12610086.237071574</v>
      </c>
      <c r="I15" s="281">
        <f t="shared" si="1"/>
        <v>12850021.249955351</v>
      </c>
      <c r="J15" s="281">
        <f t="shared" si="1"/>
        <v>13456846.645836512</v>
      </c>
      <c r="K15" s="281">
        <f t="shared" si="1"/>
        <v>13664655.032819003</v>
      </c>
      <c r="L15" s="281">
        <f t="shared" si="1"/>
        <v>13849529.17671139</v>
      </c>
      <c r="M15" s="281">
        <f t="shared" si="1"/>
        <v>14191014.016811201</v>
      </c>
      <c r="N15" s="281">
        <f t="shared" si="1"/>
        <v>14347140.273501247</v>
      </c>
      <c r="O15" s="281">
        <f t="shared" si="1"/>
        <v>14718321.051950658</v>
      </c>
      <c r="P15" s="281">
        <f t="shared" si="1"/>
        <v>15153960.325078236</v>
      </c>
      <c r="Q15" s="281">
        <f t="shared" si="1"/>
        <v>15601832.326216631</v>
      </c>
      <c r="R15" s="281">
        <f t="shared" si="1"/>
        <v>15595222.80160052</v>
      </c>
      <c r="S15" s="281">
        <f t="shared" si="1"/>
        <v>15833974.026636645</v>
      </c>
      <c r="T15" s="281">
        <f t="shared" si="1"/>
        <v>16159638.539740114</v>
      </c>
      <c r="U15" s="281">
        <f t="shared" si="1"/>
        <v>16096384.074694781</v>
      </c>
      <c r="V15" s="281">
        <f t="shared" si="1"/>
        <v>16224590.431651901</v>
      </c>
      <c r="W15" s="281">
        <f t="shared" si="1"/>
        <v>16451152.514365349</v>
      </c>
      <c r="X15" s="281">
        <f t="shared" si="1"/>
        <v>16429083.510926222</v>
      </c>
      <c r="Y15" s="281">
        <f t="shared" si="1"/>
        <v>16465409.018220972</v>
      </c>
      <c r="Z15" s="281">
        <f t="shared" si="1"/>
        <v>16512278.780911569</v>
      </c>
      <c r="AA15" s="281">
        <f t="shared" si="1"/>
        <v>16579575.851090651</v>
      </c>
      <c r="AB15" s="281">
        <f t="shared" si="1"/>
        <v>16562169.043586778</v>
      </c>
      <c r="AC15" s="281">
        <f>AC13+AC14</f>
        <v>16218470.721384017</v>
      </c>
      <c r="AD15" s="450">
        <f>AD13+AD14</f>
        <v>16557264.122980474</v>
      </c>
      <c r="AE15" s="450">
        <f>AE13+AE14</f>
        <v>17522398.047845814</v>
      </c>
      <c r="AF15" s="450">
        <f>AF13+AF14</f>
        <v>19167419.574612871</v>
      </c>
    </row>
    <row r="16" spans="2:32" x14ac:dyDescent="0.2">
      <c r="B16" s="414">
        <v>3.4</v>
      </c>
      <c r="C16" s="191" t="s">
        <v>235</v>
      </c>
      <c r="D16" s="297"/>
      <c r="E16" s="297">
        <v>0</v>
      </c>
      <c r="F16" s="297">
        <v>0</v>
      </c>
      <c r="G16" s="297">
        <v>0</v>
      </c>
      <c r="H16" s="297">
        <v>0</v>
      </c>
      <c r="I16" s="297">
        <v>0</v>
      </c>
      <c r="J16" s="297">
        <v>0</v>
      </c>
      <c r="K16" s="297">
        <v>0</v>
      </c>
      <c r="L16" s="297">
        <v>0</v>
      </c>
      <c r="M16" s="297">
        <v>0</v>
      </c>
      <c r="N16" s="297">
        <v>0</v>
      </c>
      <c r="O16" s="297">
        <v>0</v>
      </c>
      <c r="P16" s="297">
        <v>0</v>
      </c>
      <c r="Q16" s="297">
        <v>0</v>
      </c>
      <c r="R16" s="297">
        <v>0</v>
      </c>
      <c r="S16" s="297">
        <v>0</v>
      </c>
      <c r="T16" s="297">
        <v>0</v>
      </c>
      <c r="U16" s="297">
        <v>0</v>
      </c>
      <c r="V16" s="297">
        <v>0</v>
      </c>
      <c r="W16" s="297">
        <v>0</v>
      </c>
      <c r="X16" s="297">
        <v>0</v>
      </c>
      <c r="Y16" s="297">
        <v>0</v>
      </c>
      <c r="Z16" s="297">
        <v>0</v>
      </c>
      <c r="AA16" s="297">
        <v>0</v>
      </c>
      <c r="AB16" s="297">
        <v>0</v>
      </c>
      <c r="AC16" s="297">
        <v>0</v>
      </c>
      <c r="AD16" s="458">
        <v>0</v>
      </c>
      <c r="AE16" s="458">
        <v>0</v>
      </c>
      <c r="AF16" s="297">
        <v>0</v>
      </c>
    </row>
    <row r="17" spans="2:32" x14ac:dyDescent="0.2">
      <c r="B17" s="414">
        <v>3.4</v>
      </c>
      <c r="C17" s="191" t="s">
        <v>218</v>
      </c>
      <c r="D17" s="297"/>
      <c r="E17" s="297">
        <v>0</v>
      </c>
      <c r="F17" s="297">
        <v>-74810.842156795319</v>
      </c>
      <c r="G17" s="297">
        <v>-24715.707673139077</v>
      </c>
      <c r="H17" s="297">
        <v>239935.01288377764</v>
      </c>
      <c r="I17" s="297">
        <v>606494.92942785111</v>
      </c>
      <c r="J17" s="297">
        <v>204737.15043527845</v>
      </c>
      <c r="K17" s="297">
        <v>184874.14389238699</v>
      </c>
      <c r="L17" s="297">
        <v>155627.03815302395</v>
      </c>
      <c r="M17" s="297">
        <v>156126.25669004489</v>
      </c>
      <c r="N17" s="297">
        <v>371180.77844940987</v>
      </c>
      <c r="O17" s="297">
        <v>90025.093229346632</v>
      </c>
      <c r="P17" s="297">
        <v>447872.00113839511</v>
      </c>
      <c r="Q17" s="297">
        <v>-6609.5246161116393</v>
      </c>
      <c r="R17" s="297">
        <v>238751.22503612592</v>
      </c>
      <c r="S17" s="297">
        <v>325664.51310346922</v>
      </c>
      <c r="T17" s="297">
        <v>-63254.465045332276</v>
      </c>
      <c r="U17" s="297">
        <v>128206.35695712018</v>
      </c>
      <c r="V17" s="297">
        <v>226562.08271344812</v>
      </c>
      <c r="W17" s="297">
        <v>-22069.003439126518</v>
      </c>
      <c r="X17" s="297">
        <v>-106599.94846907769</v>
      </c>
      <c r="Y17" s="297">
        <v>46869.762690596952</v>
      </c>
      <c r="Z17" s="297">
        <v>67297.07017908321</v>
      </c>
      <c r="AA17" s="297">
        <v>-17406.807503873577</v>
      </c>
      <c r="AB17" s="297">
        <v>-343698.32220276102</v>
      </c>
      <c r="AC17" s="297">
        <v>338793.40159645717</v>
      </c>
      <c r="AD17" s="297">
        <v>721452.40493138391</v>
      </c>
      <c r="AE17" s="297">
        <v>727240.76430139807</v>
      </c>
      <c r="AF17" s="297">
        <v>359830.50962035492</v>
      </c>
    </row>
    <row r="18" spans="2:32" x14ac:dyDescent="0.2">
      <c r="B18" s="192"/>
      <c r="C18" s="309" t="s">
        <v>64</v>
      </c>
      <c r="D18" s="281">
        <f>SUM(D15:D17)</f>
        <v>0</v>
      </c>
      <c r="E18" s="281">
        <f>SUM(E15:E17)</f>
        <v>12709612.786901509</v>
      </c>
      <c r="F18" s="281">
        <f>SUM(F15:F17)</f>
        <v>12634801.944744714</v>
      </c>
      <c r="G18" s="281">
        <f>SUM(G15:G17)</f>
        <v>12610086.237071574</v>
      </c>
      <c r="H18" s="281">
        <f t="shared" ref="H18:AB18" si="2">SUM(H15:H17)</f>
        <v>12850021.249955351</v>
      </c>
      <c r="I18" s="281">
        <f t="shared" si="2"/>
        <v>13456516.179383202</v>
      </c>
      <c r="J18" s="281">
        <f t="shared" si="2"/>
        <v>13661583.79627179</v>
      </c>
      <c r="K18" s="281">
        <f t="shared" si="2"/>
        <v>13849529.17671139</v>
      </c>
      <c r="L18" s="281">
        <f t="shared" si="2"/>
        <v>14005156.214864414</v>
      </c>
      <c r="M18" s="281">
        <f t="shared" si="2"/>
        <v>14347140.273501247</v>
      </c>
      <c r="N18" s="281">
        <f t="shared" si="2"/>
        <v>14718321.051950658</v>
      </c>
      <c r="O18" s="281">
        <f t="shared" si="2"/>
        <v>14808346.145180004</v>
      </c>
      <c r="P18" s="281">
        <f t="shared" si="2"/>
        <v>15601832.326216631</v>
      </c>
      <c r="Q18" s="281">
        <f t="shared" si="2"/>
        <v>15595222.80160052</v>
      </c>
      <c r="R18" s="281">
        <f t="shared" si="2"/>
        <v>15833974.026636645</v>
      </c>
      <c r="S18" s="281">
        <f t="shared" si="2"/>
        <v>16159638.539740114</v>
      </c>
      <c r="T18" s="281">
        <f t="shared" si="2"/>
        <v>16096384.074694781</v>
      </c>
      <c r="U18" s="281">
        <f t="shared" si="2"/>
        <v>16224590.431651901</v>
      </c>
      <c r="V18" s="281">
        <f t="shared" si="2"/>
        <v>16451152.514365349</v>
      </c>
      <c r="W18" s="281">
        <f t="shared" si="2"/>
        <v>16429083.510926222</v>
      </c>
      <c r="X18" s="281">
        <f t="shared" si="2"/>
        <v>16322483.562457144</v>
      </c>
      <c r="Y18" s="281">
        <f t="shared" si="2"/>
        <v>16512278.780911569</v>
      </c>
      <c r="Z18" s="281">
        <f t="shared" si="2"/>
        <v>16579575.851090651</v>
      </c>
      <c r="AA18" s="281">
        <f t="shared" si="2"/>
        <v>16562169.043586778</v>
      </c>
      <c r="AB18" s="281">
        <f t="shared" si="2"/>
        <v>16218470.721384017</v>
      </c>
      <c r="AC18" s="281">
        <f>SUM(AC15:AC17)</f>
        <v>16557264.122980474</v>
      </c>
      <c r="AD18" s="450">
        <f>SUM(AD15:AD17)</f>
        <v>17278716.527911857</v>
      </c>
      <c r="AE18" s="450">
        <f>SUM(AE15:AE17)</f>
        <v>18249638.812147211</v>
      </c>
      <c r="AF18" s="450">
        <f>SUM(AF15:AF17)</f>
        <v>19527250.084233224</v>
      </c>
    </row>
    <row r="19" spans="2:32" x14ac:dyDescent="0.2">
      <c r="B19" s="193"/>
      <c r="C19" s="194" t="s">
        <v>78</v>
      </c>
      <c r="D19" s="310"/>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449"/>
      <c r="AE19" s="449"/>
      <c r="AF19" s="449"/>
    </row>
    <row r="20" spans="2:32" x14ac:dyDescent="0.2">
      <c r="B20" s="414">
        <v>3.4</v>
      </c>
      <c r="C20" s="191" t="s">
        <v>216</v>
      </c>
      <c r="D20" s="299"/>
      <c r="E20" s="281">
        <f>D24</f>
        <v>0</v>
      </c>
      <c r="F20" s="281">
        <f t="shared" ref="F20:AB20" si="3">E24</f>
        <v>0</v>
      </c>
      <c r="G20" s="281">
        <f t="shared" si="3"/>
        <v>0</v>
      </c>
      <c r="H20" s="281">
        <f t="shared" si="3"/>
        <v>0</v>
      </c>
      <c r="I20" s="281">
        <f t="shared" si="3"/>
        <v>0</v>
      </c>
      <c r="J20" s="281">
        <f t="shared" si="3"/>
        <v>0</v>
      </c>
      <c r="K20" s="281">
        <f t="shared" si="3"/>
        <v>0</v>
      </c>
      <c r="L20" s="281">
        <f t="shared" si="3"/>
        <v>0</v>
      </c>
      <c r="M20" s="281">
        <f t="shared" si="3"/>
        <v>0</v>
      </c>
      <c r="N20" s="281">
        <f t="shared" si="3"/>
        <v>0</v>
      </c>
      <c r="O20" s="281">
        <f t="shared" si="3"/>
        <v>0</v>
      </c>
      <c r="P20" s="281">
        <f t="shared" si="3"/>
        <v>0</v>
      </c>
      <c r="Q20" s="281">
        <f t="shared" si="3"/>
        <v>0</v>
      </c>
      <c r="R20" s="281">
        <f t="shared" si="3"/>
        <v>0</v>
      </c>
      <c r="S20" s="281">
        <f t="shared" si="3"/>
        <v>0</v>
      </c>
      <c r="T20" s="281">
        <f t="shared" si="3"/>
        <v>0</v>
      </c>
      <c r="U20" s="281">
        <f t="shared" si="3"/>
        <v>0</v>
      </c>
      <c r="V20" s="281">
        <f t="shared" si="3"/>
        <v>0</v>
      </c>
      <c r="W20" s="281">
        <f t="shared" si="3"/>
        <v>0</v>
      </c>
      <c r="X20" s="281">
        <f t="shared" si="3"/>
        <v>0</v>
      </c>
      <c r="Y20" s="281">
        <f t="shared" si="3"/>
        <v>0</v>
      </c>
      <c r="Z20" s="281">
        <f t="shared" si="3"/>
        <v>0</v>
      </c>
      <c r="AA20" s="281">
        <f t="shared" si="3"/>
        <v>0</v>
      </c>
      <c r="AB20" s="281">
        <f t="shared" si="3"/>
        <v>0</v>
      </c>
      <c r="AC20" s="281">
        <f>AB24</f>
        <v>0</v>
      </c>
      <c r="AD20" s="450">
        <f>AC24</f>
        <v>0</v>
      </c>
      <c r="AE20" s="450">
        <f>AD24</f>
        <v>0</v>
      </c>
      <c r="AF20" s="450">
        <f>AE24</f>
        <v>0</v>
      </c>
    </row>
    <row r="21" spans="2:32" x14ac:dyDescent="0.2">
      <c r="B21" s="414">
        <v>3.4</v>
      </c>
      <c r="C21" s="191" t="s">
        <v>192</v>
      </c>
      <c r="D21" s="299"/>
      <c r="E21" s="299">
        <v>0</v>
      </c>
      <c r="F21" s="299">
        <v>0</v>
      </c>
      <c r="G21" s="299">
        <v>0</v>
      </c>
      <c r="H21" s="299">
        <v>0</v>
      </c>
      <c r="I21" s="299">
        <v>0</v>
      </c>
      <c r="J21" s="299">
        <v>0</v>
      </c>
      <c r="K21" s="299">
        <v>0</v>
      </c>
      <c r="L21" s="299">
        <v>0</v>
      </c>
      <c r="M21" s="299">
        <v>0</v>
      </c>
      <c r="N21" s="299">
        <v>0</v>
      </c>
      <c r="O21" s="299">
        <v>0</v>
      </c>
      <c r="P21" s="299">
        <v>0</v>
      </c>
      <c r="Q21" s="299">
        <v>0</v>
      </c>
      <c r="R21" s="299">
        <v>0</v>
      </c>
      <c r="S21" s="299">
        <v>0</v>
      </c>
      <c r="T21" s="299">
        <v>0</v>
      </c>
      <c r="U21" s="299">
        <v>0</v>
      </c>
      <c r="V21" s="299">
        <v>0</v>
      </c>
      <c r="W21" s="299">
        <v>0</v>
      </c>
      <c r="X21" s="299">
        <v>0</v>
      </c>
      <c r="Y21" s="299">
        <v>0</v>
      </c>
      <c r="Z21" s="299">
        <v>0</v>
      </c>
      <c r="AA21" s="299">
        <v>0</v>
      </c>
      <c r="AB21" s="299">
        <v>0</v>
      </c>
      <c r="AC21" s="299">
        <v>0</v>
      </c>
      <c r="AD21" s="299">
        <v>0</v>
      </c>
      <c r="AE21" s="299">
        <v>0</v>
      </c>
      <c r="AF21" s="297">
        <v>0</v>
      </c>
    </row>
    <row r="22" spans="2:32" x14ac:dyDescent="0.2">
      <c r="B22" s="414">
        <v>3.4</v>
      </c>
      <c r="C22" s="308" t="s">
        <v>431</v>
      </c>
      <c r="D22" s="299"/>
      <c r="E22" s="299">
        <v>0</v>
      </c>
      <c r="F22" s="299">
        <v>0</v>
      </c>
      <c r="G22" s="299">
        <v>0</v>
      </c>
      <c r="H22" s="299">
        <v>0</v>
      </c>
      <c r="I22" s="299">
        <v>0</v>
      </c>
      <c r="J22" s="299">
        <v>0</v>
      </c>
      <c r="K22" s="299">
        <v>0</v>
      </c>
      <c r="L22" s="299">
        <v>0</v>
      </c>
      <c r="M22" s="299">
        <v>0</v>
      </c>
      <c r="N22" s="299">
        <v>0</v>
      </c>
      <c r="O22" s="299">
        <v>0</v>
      </c>
      <c r="P22" s="299">
        <v>0</v>
      </c>
      <c r="Q22" s="299">
        <v>0</v>
      </c>
      <c r="R22" s="299">
        <v>0</v>
      </c>
      <c r="S22" s="299">
        <v>0</v>
      </c>
      <c r="T22" s="299">
        <v>0</v>
      </c>
      <c r="U22" s="299">
        <v>0</v>
      </c>
      <c r="V22" s="299">
        <v>0</v>
      </c>
      <c r="W22" s="299">
        <v>0</v>
      </c>
      <c r="X22" s="299">
        <v>0</v>
      </c>
      <c r="Y22" s="299">
        <v>0</v>
      </c>
      <c r="Z22" s="299">
        <v>0</v>
      </c>
      <c r="AA22" s="299">
        <v>0</v>
      </c>
      <c r="AB22" s="299">
        <v>0</v>
      </c>
      <c r="AC22" s="299">
        <v>0</v>
      </c>
      <c r="AD22" s="299">
        <v>0</v>
      </c>
      <c r="AE22" s="299">
        <v>0</v>
      </c>
      <c r="AF22" s="297">
        <v>0</v>
      </c>
    </row>
    <row r="23" spans="2:32" x14ac:dyDescent="0.2">
      <c r="B23" s="414">
        <v>3.4</v>
      </c>
      <c r="C23" s="191" t="s">
        <v>236</v>
      </c>
      <c r="D23" s="299"/>
      <c r="E23" s="299">
        <v>0</v>
      </c>
      <c r="F23" s="299">
        <v>0</v>
      </c>
      <c r="G23" s="299">
        <v>0</v>
      </c>
      <c r="H23" s="299">
        <v>0</v>
      </c>
      <c r="I23" s="299">
        <v>0</v>
      </c>
      <c r="J23" s="299">
        <v>0</v>
      </c>
      <c r="K23" s="299">
        <v>0</v>
      </c>
      <c r="L23" s="299">
        <v>0</v>
      </c>
      <c r="M23" s="299">
        <v>0</v>
      </c>
      <c r="N23" s="299">
        <v>0</v>
      </c>
      <c r="O23" s="299">
        <v>0</v>
      </c>
      <c r="P23" s="299">
        <v>0</v>
      </c>
      <c r="Q23" s="299">
        <v>0</v>
      </c>
      <c r="R23" s="299">
        <v>0</v>
      </c>
      <c r="S23" s="299">
        <v>0</v>
      </c>
      <c r="T23" s="299">
        <v>0</v>
      </c>
      <c r="U23" s="299">
        <v>0</v>
      </c>
      <c r="V23" s="299">
        <v>0</v>
      </c>
      <c r="W23" s="299">
        <v>0</v>
      </c>
      <c r="X23" s="299">
        <v>0</v>
      </c>
      <c r="Y23" s="299">
        <v>0</v>
      </c>
      <c r="Z23" s="299">
        <v>0</v>
      </c>
      <c r="AA23" s="299">
        <v>0</v>
      </c>
      <c r="AB23" s="299">
        <v>0</v>
      </c>
      <c r="AC23" s="299">
        <v>0</v>
      </c>
      <c r="AD23" s="299">
        <v>0</v>
      </c>
      <c r="AE23" s="299">
        <v>0</v>
      </c>
      <c r="AF23" s="297">
        <v>0</v>
      </c>
    </row>
    <row r="24" spans="2:32" x14ac:dyDescent="0.2">
      <c r="B24" s="192"/>
      <c r="C24" s="309" t="s">
        <v>79</v>
      </c>
      <c r="D24" s="281">
        <f>SUM(D20:D23)</f>
        <v>0</v>
      </c>
      <c r="E24" s="281">
        <f>SUM(E20:E23)</f>
        <v>0</v>
      </c>
      <c r="F24" s="281">
        <f t="shared" ref="F24:AB24" si="4">SUM(F20:F23)</f>
        <v>0</v>
      </c>
      <c r="G24" s="281">
        <f t="shared" si="4"/>
        <v>0</v>
      </c>
      <c r="H24" s="281">
        <f t="shared" si="4"/>
        <v>0</v>
      </c>
      <c r="I24" s="281">
        <f t="shared" si="4"/>
        <v>0</v>
      </c>
      <c r="J24" s="281">
        <f t="shared" si="4"/>
        <v>0</v>
      </c>
      <c r="K24" s="281">
        <f t="shared" si="4"/>
        <v>0</v>
      </c>
      <c r="L24" s="281">
        <f t="shared" si="4"/>
        <v>0</v>
      </c>
      <c r="M24" s="281">
        <f t="shared" si="4"/>
        <v>0</v>
      </c>
      <c r="N24" s="281">
        <f t="shared" si="4"/>
        <v>0</v>
      </c>
      <c r="O24" s="281">
        <f t="shared" si="4"/>
        <v>0</v>
      </c>
      <c r="P24" s="281">
        <f t="shared" si="4"/>
        <v>0</v>
      </c>
      <c r="Q24" s="281">
        <f t="shared" si="4"/>
        <v>0</v>
      </c>
      <c r="R24" s="281">
        <f t="shared" si="4"/>
        <v>0</v>
      </c>
      <c r="S24" s="281">
        <f t="shared" si="4"/>
        <v>0</v>
      </c>
      <c r="T24" s="281">
        <f t="shared" si="4"/>
        <v>0</v>
      </c>
      <c r="U24" s="281">
        <f t="shared" si="4"/>
        <v>0</v>
      </c>
      <c r="V24" s="281">
        <f t="shared" si="4"/>
        <v>0</v>
      </c>
      <c r="W24" s="281">
        <f t="shared" si="4"/>
        <v>0</v>
      </c>
      <c r="X24" s="281">
        <f t="shared" si="4"/>
        <v>0</v>
      </c>
      <c r="Y24" s="281">
        <f t="shared" si="4"/>
        <v>0</v>
      </c>
      <c r="Z24" s="281">
        <f t="shared" si="4"/>
        <v>0</v>
      </c>
      <c r="AA24" s="281">
        <f t="shared" si="4"/>
        <v>0</v>
      </c>
      <c r="AB24" s="281">
        <f t="shared" si="4"/>
        <v>0</v>
      </c>
      <c r="AC24" s="450">
        <f>SUM(AC20:AC23)</f>
        <v>0</v>
      </c>
      <c r="AD24" s="450">
        <f>SUM(AD20:AD23)</f>
        <v>0</v>
      </c>
      <c r="AE24" s="450">
        <f>SUM(AE20:AE23)</f>
        <v>0</v>
      </c>
      <c r="AF24" s="450">
        <f>SUM(AF20:AF23)</f>
        <v>0</v>
      </c>
    </row>
    <row r="25" spans="2:32" x14ac:dyDescent="0.2">
      <c r="B25" s="193"/>
      <c r="C25" s="194" t="s">
        <v>129</v>
      </c>
      <c r="D25" s="310"/>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449"/>
      <c r="AE25" s="449"/>
      <c r="AF25" s="449"/>
    </row>
    <row r="26" spans="2:32" x14ac:dyDescent="0.2">
      <c r="B26" s="414">
        <v>3.4</v>
      </c>
      <c r="C26" s="191" t="s">
        <v>216</v>
      </c>
      <c r="D26" s="299"/>
      <c r="E26" s="281">
        <f>D30</f>
        <v>0</v>
      </c>
      <c r="F26" s="281">
        <f t="shared" ref="F26:AB26" si="5">E30</f>
        <v>0</v>
      </c>
      <c r="G26" s="281">
        <f t="shared" si="5"/>
        <v>0</v>
      </c>
      <c r="H26" s="281">
        <f t="shared" si="5"/>
        <v>0</v>
      </c>
      <c r="I26" s="281">
        <f t="shared" si="5"/>
        <v>0</v>
      </c>
      <c r="J26" s="281">
        <f t="shared" si="5"/>
        <v>0</v>
      </c>
      <c r="K26" s="281">
        <f t="shared" si="5"/>
        <v>11202.791785228552</v>
      </c>
      <c r="L26" s="281">
        <f t="shared" si="5"/>
        <v>11408.860004376114</v>
      </c>
      <c r="M26" s="281">
        <f t="shared" si="5"/>
        <v>11452.064640410648</v>
      </c>
      <c r="N26" s="281">
        <f t="shared" si="5"/>
        <v>11491.461977392521</v>
      </c>
      <c r="O26" s="281">
        <f t="shared" si="5"/>
        <v>11696.911089919779</v>
      </c>
      <c r="P26" s="281">
        <f t="shared" si="5"/>
        <v>11675.169117495616</v>
      </c>
      <c r="Q26" s="281">
        <f t="shared" si="5"/>
        <v>11931.674487999859</v>
      </c>
      <c r="R26" s="281">
        <f t="shared" si="5"/>
        <v>11823.681444238253</v>
      </c>
      <c r="S26" s="281">
        <f t="shared" si="5"/>
        <v>11898.686208507575</v>
      </c>
      <c r="T26" s="281">
        <f t="shared" si="5"/>
        <v>12032.528891883114</v>
      </c>
      <c r="U26" s="281">
        <f t="shared" si="5"/>
        <v>11868.81176508114</v>
      </c>
      <c r="V26" s="281">
        <f t="shared" si="5"/>
        <v>11843.495918583283</v>
      </c>
      <c r="W26" s="281">
        <f t="shared" si="5"/>
        <v>11884.224449236031</v>
      </c>
      <c r="X26" s="281">
        <f t="shared" si="5"/>
        <v>11737.816828154691</v>
      </c>
      <c r="Y26" s="281">
        <f t="shared" si="5"/>
        <v>11527.038369610744</v>
      </c>
      <c r="Z26" s="281">
        <f t="shared" si="5"/>
        <v>11426.571435516327</v>
      </c>
      <c r="AA26" s="281">
        <f t="shared" si="5"/>
        <v>11334.361485978148</v>
      </c>
      <c r="AB26" s="281">
        <f t="shared" si="5"/>
        <v>11178.442007711217</v>
      </c>
      <c r="AC26" s="450">
        <f>AB30</f>
        <v>10797.666254442567</v>
      </c>
      <c r="AD26" s="450">
        <f>AC30</f>
        <v>10872.325665426528</v>
      </c>
      <c r="AE26" s="450">
        <f>AD30</f>
        <v>11186.669474691178</v>
      </c>
      <c r="AF26" s="450">
        <f>AE30</f>
        <v>11485.4127135171</v>
      </c>
    </row>
    <row r="27" spans="2:32" x14ac:dyDescent="0.2">
      <c r="B27" s="414">
        <v>3.4</v>
      </c>
      <c r="C27" s="191" t="s">
        <v>65</v>
      </c>
      <c r="D27" s="299"/>
      <c r="E27" s="299">
        <v>0</v>
      </c>
      <c r="F27" s="299">
        <v>0</v>
      </c>
      <c r="G27" s="299">
        <v>0</v>
      </c>
      <c r="H27" s="299">
        <v>0</v>
      </c>
      <c r="I27" s="299">
        <v>0</v>
      </c>
      <c r="J27" s="299">
        <v>11202.791785228552</v>
      </c>
      <c r="K27" s="299">
        <v>135.24951404680161</v>
      </c>
      <c r="L27" s="299">
        <v>0</v>
      </c>
      <c r="M27" s="299">
        <v>0</v>
      </c>
      <c r="N27" s="299">
        <v>0</v>
      </c>
      <c r="O27" s="299">
        <v>0</v>
      </c>
      <c r="P27" s="299">
        <v>0</v>
      </c>
      <c r="Q27" s="299">
        <v>0</v>
      </c>
      <c r="R27" s="299">
        <v>0</v>
      </c>
      <c r="S27" s="299">
        <v>0</v>
      </c>
      <c r="T27" s="299">
        <v>0</v>
      </c>
      <c r="U27" s="299">
        <v>0</v>
      </c>
      <c r="V27" s="299">
        <v>0</v>
      </c>
      <c r="W27" s="299">
        <v>0</v>
      </c>
      <c r="X27" s="299">
        <v>0</v>
      </c>
      <c r="Y27" s="299">
        <v>0</v>
      </c>
      <c r="Z27" s="299">
        <v>0</v>
      </c>
      <c r="AA27" s="299">
        <v>0</v>
      </c>
      <c r="AB27" s="299">
        <v>0</v>
      </c>
      <c r="AC27" s="299">
        <v>0</v>
      </c>
      <c r="AD27" s="299">
        <v>0</v>
      </c>
      <c r="AE27" s="299">
        <v>0</v>
      </c>
      <c r="AF27" s="297">
        <v>0</v>
      </c>
    </row>
    <row r="28" spans="2:32" x14ac:dyDescent="0.2">
      <c r="B28" s="414">
        <v>3.4</v>
      </c>
      <c r="C28" s="308" t="s">
        <v>431</v>
      </c>
      <c r="D28" s="299"/>
      <c r="E28" s="299">
        <v>0</v>
      </c>
      <c r="F28" s="299">
        <v>0</v>
      </c>
      <c r="G28" s="299">
        <v>0</v>
      </c>
      <c r="H28" s="299">
        <v>0</v>
      </c>
      <c r="I28" s="299">
        <v>0</v>
      </c>
      <c r="J28" s="299">
        <v>0</v>
      </c>
      <c r="K28" s="299">
        <v>70.818705100760525</v>
      </c>
      <c r="L28" s="299">
        <v>43.20463603453301</v>
      </c>
      <c r="M28" s="299">
        <v>39.397336981871433</v>
      </c>
      <c r="N28" s="299">
        <v>205.44911252725831</v>
      </c>
      <c r="O28" s="299">
        <v>-21.741972424163173</v>
      </c>
      <c r="P28" s="299">
        <v>256.5053705042431</v>
      </c>
      <c r="Q28" s="299">
        <v>-107.99304376160552</v>
      </c>
      <c r="R28" s="299">
        <v>75.004764269322891</v>
      </c>
      <c r="S28" s="299">
        <v>133.84268337553922</v>
      </c>
      <c r="T28" s="299">
        <v>-163.71712680197427</v>
      </c>
      <c r="U28" s="299">
        <v>-25.315846497857635</v>
      </c>
      <c r="V28" s="299">
        <v>40.728530652748653</v>
      </c>
      <c r="W28" s="299">
        <v>-146.40762108133958</v>
      </c>
      <c r="X28" s="299">
        <v>-210.77845854394695</v>
      </c>
      <c r="Y28" s="299">
        <v>-100.46693409441717</v>
      </c>
      <c r="Z28" s="299">
        <v>-92.209949538178222</v>
      </c>
      <c r="AA28" s="299">
        <v>-155.91947826693098</v>
      </c>
      <c r="AB28" s="299">
        <v>-380.77575326865031</v>
      </c>
      <c r="AC28" s="299">
        <v>74.659410983961251</v>
      </c>
      <c r="AD28" s="299">
        <v>314.34380926465059</v>
      </c>
      <c r="AE28" s="299">
        <v>298.74323882592222</v>
      </c>
      <c r="AF28" s="297">
        <v>40.009439286270911</v>
      </c>
    </row>
    <row r="29" spans="2:32" x14ac:dyDescent="0.2">
      <c r="B29" s="414">
        <v>3.4</v>
      </c>
      <c r="C29" s="191" t="s">
        <v>236</v>
      </c>
      <c r="D29" s="299"/>
      <c r="E29" s="299">
        <v>0</v>
      </c>
      <c r="F29" s="299">
        <v>0</v>
      </c>
      <c r="G29" s="299">
        <v>0</v>
      </c>
      <c r="H29" s="299">
        <v>0</v>
      </c>
      <c r="I29" s="299">
        <v>0</v>
      </c>
      <c r="J29" s="299">
        <v>0</v>
      </c>
      <c r="K29" s="299">
        <v>0</v>
      </c>
      <c r="L29" s="299">
        <v>0</v>
      </c>
      <c r="M29" s="299">
        <v>0</v>
      </c>
      <c r="N29" s="299">
        <v>0</v>
      </c>
      <c r="O29" s="299">
        <v>0</v>
      </c>
      <c r="P29" s="299">
        <v>0</v>
      </c>
      <c r="Q29" s="299">
        <v>0</v>
      </c>
      <c r="R29" s="299">
        <v>0</v>
      </c>
      <c r="S29" s="299">
        <v>0</v>
      </c>
      <c r="T29" s="299">
        <v>0</v>
      </c>
      <c r="U29" s="299">
        <v>0</v>
      </c>
      <c r="V29" s="299">
        <v>0</v>
      </c>
      <c r="W29" s="299">
        <v>0</v>
      </c>
      <c r="X29" s="299">
        <v>0</v>
      </c>
      <c r="Y29" s="299">
        <v>0</v>
      </c>
      <c r="Z29" s="299">
        <v>0</v>
      </c>
      <c r="AA29" s="299">
        <v>0</v>
      </c>
      <c r="AB29" s="299">
        <v>0</v>
      </c>
      <c r="AC29" s="299">
        <v>0</v>
      </c>
      <c r="AD29" s="299">
        <v>0</v>
      </c>
      <c r="AE29" s="299">
        <v>0</v>
      </c>
      <c r="AF29" s="297">
        <v>0</v>
      </c>
    </row>
    <row r="30" spans="2:32" x14ac:dyDescent="0.2">
      <c r="B30" s="192"/>
      <c r="C30" s="309" t="s">
        <v>130</v>
      </c>
      <c r="D30" s="281">
        <f>SUM(D26:D29)</f>
        <v>0</v>
      </c>
      <c r="E30" s="281">
        <f>SUM(E26:E29)</f>
        <v>0</v>
      </c>
      <c r="F30" s="281">
        <f t="shared" ref="F30:AE30" si="6">SUM(F26:F29)</f>
        <v>0</v>
      </c>
      <c r="G30" s="281">
        <f t="shared" si="6"/>
        <v>0</v>
      </c>
      <c r="H30" s="281">
        <f t="shared" si="6"/>
        <v>0</v>
      </c>
      <c r="I30" s="281">
        <f t="shared" si="6"/>
        <v>0</v>
      </c>
      <c r="J30" s="281">
        <f t="shared" si="6"/>
        <v>11202.791785228552</v>
      </c>
      <c r="K30" s="281">
        <f t="shared" si="6"/>
        <v>11408.860004376114</v>
      </c>
      <c r="L30" s="281">
        <f t="shared" si="6"/>
        <v>11452.064640410648</v>
      </c>
      <c r="M30" s="281">
        <f t="shared" si="6"/>
        <v>11491.461977392521</v>
      </c>
      <c r="N30" s="281">
        <f t="shared" si="6"/>
        <v>11696.911089919779</v>
      </c>
      <c r="O30" s="281">
        <f t="shared" si="6"/>
        <v>11675.169117495616</v>
      </c>
      <c r="P30" s="281">
        <f t="shared" si="6"/>
        <v>11931.674487999859</v>
      </c>
      <c r="Q30" s="281">
        <f t="shared" si="6"/>
        <v>11823.681444238253</v>
      </c>
      <c r="R30" s="281">
        <f t="shared" si="6"/>
        <v>11898.686208507575</v>
      </c>
      <c r="S30" s="281">
        <f t="shared" si="6"/>
        <v>12032.528891883114</v>
      </c>
      <c r="T30" s="281">
        <f t="shared" si="6"/>
        <v>11868.81176508114</v>
      </c>
      <c r="U30" s="281">
        <f t="shared" si="6"/>
        <v>11843.495918583283</v>
      </c>
      <c r="V30" s="281">
        <f t="shared" si="6"/>
        <v>11884.224449236031</v>
      </c>
      <c r="W30" s="281">
        <f t="shared" si="6"/>
        <v>11737.816828154691</v>
      </c>
      <c r="X30" s="281">
        <f t="shared" si="6"/>
        <v>11527.038369610744</v>
      </c>
      <c r="Y30" s="281">
        <f t="shared" si="6"/>
        <v>11426.571435516327</v>
      </c>
      <c r="Z30" s="281">
        <f t="shared" si="6"/>
        <v>11334.361485978148</v>
      </c>
      <c r="AA30" s="281">
        <f t="shared" si="6"/>
        <v>11178.442007711217</v>
      </c>
      <c r="AB30" s="281">
        <f t="shared" si="6"/>
        <v>10797.666254442567</v>
      </c>
      <c r="AC30" s="281">
        <f t="shared" si="6"/>
        <v>10872.325665426528</v>
      </c>
      <c r="AD30" s="450">
        <f t="shared" si="6"/>
        <v>11186.669474691178</v>
      </c>
      <c r="AE30" s="450">
        <f t="shared" si="6"/>
        <v>11485.4127135171</v>
      </c>
      <c r="AF30" s="450">
        <f t="shared" ref="AF30" si="7">SUM(AF26:AF29)</f>
        <v>11525.42215280337</v>
      </c>
    </row>
    <row r="31" spans="2:32" x14ac:dyDescent="0.2">
      <c r="B31" s="193"/>
      <c r="C31" s="194" t="s">
        <v>131</v>
      </c>
      <c r="D31" s="310"/>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449"/>
      <c r="AE31" s="449"/>
      <c r="AF31" s="449"/>
    </row>
    <row r="32" spans="2:32" x14ac:dyDescent="0.2">
      <c r="B32" s="414">
        <v>3.4</v>
      </c>
      <c r="C32" s="191" t="s">
        <v>216</v>
      </c>
      <c r="D32" s="299"/>
      <c r="E32" s="281">
        <f>D36</f>
        <v>0</v>
      </c>
      <c r="F32" s="281">
        <f t="shared" ref="F32:AB32" si="8">E36</f>
        <v>0</v>
      </c>
      <c r="G32" s="281">
        <f t="shared" si="8"/>
        <v>0</v>
      </c>
      <c r="H32" s="281">
        <f t="shared" si="8"/>
        <v>0</v>
      </c>
      <c r="I32" s="281">
        <f t="shared" si="8"/>
        <v>0</v>
      </c>
      <c r="J32" s="281">
        <f t="shared" si="8"/>
        <v>839.73838499987914</v>
      </c>
      <c r="K32" s="281">
        <f t="shared" si="8"/>
        <v>28811.436697111498</v>
      </c>
      <c r="L32" s="281">
        <f t="shared" si="8"/>
        <v>33006.188877408364</v>
      </c>
      <c r="M32" s="281">
        <f t="shared" si="8"/>
        <v>34108.980806793283</v>
      </c>
      <c r="N32" s="281">
        <f t="shared" si="8"/>
        <v>34227.931035120288</v>
      </c>
      <c r="O32" s="281">
        <f t="shared" si="8"/>
        <v>34841.556019854819</v>
      </c>
      <c r="P32" s="281">
        <f t="shared" si="8"/>
        <v>34779.139603708085</v>
      </c>
      <c r="Q32" s="281">
        <f t="shared" si="8"/>
        <v>35545.692193453433</v>
      </c>
      <c r="R32" s="281">
        <f t="shared" si="8"/>
        <v>35226.58725455097</v>
      </c>
      <c r="S32" s="281">
        <f t="shared" si="8"/>
        <v>35452.769811343511</v>
      </c>
      <c r="T32" s="281">
        <f t="shared" si="8"/>
        <v>35854.430628266433</v>
      </c>
      <c r="U32" s="281">
        <f t="shared" si="8"/>
        <v>35369.63329712634</v>
      </c>
      <c r="V32" s="281">
        <f t="shared" si="8"/>
        <v>35297.35163729512</v>
      </c>
      <c r="W32" s="281">
        <f t="shared" si="8"/>
        <v>35422.056288986765</v>
      </c>
      <c r="X32" s="281">
        <f t="shared" si="8"/>
        <v>34989.186524689459</v>
      </c>
      <c r="Y32" s="281">
        <f t="shared" si="8"/>
        <v>34364.542382525382</v>
      </c>
      <c r="Z32" s="281">
        <f t="shared" si="8"/>
        <v>152897.78987540043</v>
      </c>
      <c r="AA32" s="281">
        <f t="shared" si="8"/>
        <v>154645.43043577808</v>
      </c>
      <c r="AB32" s="281">
        <f t="shared" si="8"/>
        <v>153596.40879763354</v>
      </c>
      <c r="AC32" s="281">
        <f>AB36</f>
        <v>149492.87975952576</v>
      </c>
      <c r="AD32" s="450">
        <f>AC36</f>
        <v>151686.68926570503</v>
      </c>
      <c r="AE32" s="450">
        <f>AD36</f>
        <v>157314.82168387447</v>
      </c>
      <c r="AF32" s="450">
        <f>AE36</f>
        <v>162876.53742138797</v>
      </c>
    </row>
    <row r="33" spans="2:32" x14ac:dyDescent="0.2">
      <c r="B33" s="414">
        <v>3.4</v>
      </c>
      <c r="C33" s="191" t="s">
        <v>192</v>
      </c>
      <c r="D33" s="299"/>
      <c r="E33" s="299">
        <v>0</v>
      </c>
      <c r="F33" s="299">
        <v>0</v>
      </c>
      <c r="G33" s="299">
        <v>0</v>
      </c>
      <c r="H33" s="299">
        <v>0</v>
      </c>
      <c r="I33" s="299">
        <v>839.73838499987914</v>
      </c>
      <c r="J33" s="299">
        <v>27965.655419909795</v>
      </c>
      <c r="K33" s="299">
        <v>4013.5358694507368</v>
      </c>
      <c r="L33" s="299">
        <v>977.12704843921199</v>
      </c>
      <c r="M33" s="299">
        <v>0</v>
      </c>
      <c r="N33" s="299">
        <v>0</v>
      </c>
      <c r="O33" s="299">
        <v>0</v>
      </c>
      <c r="P33" s="299">
        <v>0</v>
      </c>
      <c r="Q33" s="299">
        <v>0</v>
      </c>
      <c r="R33" s="299">
        <v>0</v>
      </c>
      <c r="S33" s="299">
        <v>0</v>
      </c>
      <c r="T33" s="299">
        <v>0</v>
      </c>
      <c r="U33" s="299">
        <v>0</v>
      </c>
      <c r="V33" s="299">
        <v>0</v>
      </c>
      <c r="W33" s="299">
        <v>0</v>
      </c>
      <c r="X33" s="299">
        <v>0</v>
      </c>
      <c r="Y33" s="299">
        <v>118829.09310021414</v>
      </c>
      <c r="Z33" s="299">
        <v>1972.3639448304339</v>
      </c>
      <c r="AA33" s="299">
        <v>0</v>
      </c>
      <c r="AB33" s="299">
        <v>0</v>
      </c>
      <c r="AC33" s="299">
        <v>0</v>
      </c>
      <c r="AD33" s="299">
        <v>0</v>
      </c>
      <c r="AE33" s="299">
        <v>0</v>
      </c>
      <c r="AF33" s="297">
        <v>0</v>
      </c>
    </row>
    <row r="34" spans="2:32" x14ac:dyDescent="0.2">
      <c r="B34" s="414">
        <v>3.4</v>
      </c>
      <c r="C34" s="308" t="s">
        <v>431</v>
      </c>
      <c r="D34" s="299"/>
      <c r="E34" s="299">
        <v>0</v>
      </c>
      <c r="F34" s="299">
        <v>0</v>
      </c>
      <c r="G34" s="299">
        <v>0</v>
      </c>
      <c r="H34" s="299">
        <v>0</v>
      </c>
      <c r="I34" s="299">
        <v>0</v>
      </c>
      <c r="J34" s="299">
        <v>6.0428922018219309</v>
      </c>
      <c r="K34" s="299">
        <v>181.21631084613171</v>
      </c>
      <c r="L34" s="299">
        <v>125.66488094570261</v>
      </c>
      <c r="M34" s="299">
        <v>118.950228327006</v>
      </c>
      <c r="N34" s="299">
        <v>613.62498473453275</v>
      </c>
      <c r="O34" s="299">
        <v>-62.416416146736459</v>
      </c>
      <c r="P34" s="299">
        <v>766.55258974534888</v>
      </c>
      <c r="Q34" s="299">
        <v>-319.10493890245965</v>
      </c>
      <c r="R34" s="299">
        <v>226.18255679254014</v>
      </c>
      <c r="S34" s="299">
        <v>401.66081692292164</v>
      </c>
      <c r="T34" s="299">
        <v>-484.79733114008951</v>
      </c>
      <c r="U34" s="299">
        <v>-72.28165983122166</v>
      </c>
      <c r="V34" s="299">
        <v>124.70465169164694</v>
      </c>
      <c r="W34" s="299">
        <v>-432.8697642973047</v>
      </c>
      <c r="X34" s="299">
        <v>-624.64414216407818</v>
      </c>
      <c r="Y34" s="299">
        <v>-295.84560733910791</v>
      </c>
      <c r="Z34" s="299">
        <v>-224.7233844527687</v>
      </c>
      <c r="AA34" s="299">
        <v>-1049.0216381445241</v>
      </c>
      <c r="AB34" s="299">
        <v>-4103.529038107773</v>
      </c>
      <c r="AC34" s="299">
        <v>2193.8095061792819</v>
      </c>
      <c r="AD34" s="299">
        <v>5628.1324181694308</v>
      </c>
      <c r="AE34" s="299">
        <v>5561.7157375134957</v>
      </c>
      <c r="AF34" s="297">
        <v>2057.1198107478781</v>
      </c>
    </row>
    <row r="35" spans="2:32" ht="11.25" customHeight="1" x14ac:dyDescent="0.2">
      <c r="B35" s="414">
        <v>3.4</v>
      </c>
      <c r="C35" s="191" t="s">
        <v>236</v>
      </c>
      <c r="D35" s="299"/>
      <c r="E35" s="299">
        <v>0</v>
      </c>
      <c r="F35" s="299">
        <v>0</v>
      </c>
      <c r="G35" s="299">
        <v>0</v>
      </c>
      <c r="H35" s="299">
        <v>0</v>
      </c>
      <c r="I35" s="299">
        <v>0</v>
      </c>
      <c r="J35" s="299">
        <v>0</v>
      </c>
      <c r="K35" s="299">
        <v>0</v>
      </c>
      <c r="L35" s="299">
        <v>0</v>
      </c>
      <c r="M35" s="299">
        <v>0</v>
      </c>
      <c r="N35" s="299">
        <v>0</v>
      </c>
      <c r="O35" s="299">
        <v>0</v>
      </c>
      <c r="P35" s="299">
        <v>0</v>
      </c>
      <c r="Q35" s="299">
        <v>0</v>
      </c>
      <c r="R35" s="299">
        <v>0</v>
      </c>
      <c r="S35" s="299">
        <v>0</v>
      </c>
      <c r="T35" s="299">
        <v>0</v>
      </c>
      <c r="U35" s="299">
        <v>0</v>
      </c>
      <c r="V35" s="299">
        <v>0</v>
      </c>
      <c r="W35" s="299">
        <v>0</v>
      </c>
      <c r="X35" s="299">
        <v>0</v>
      </c>
      <c r="Y35" s="299">
        <v>0</v>
      </c>
      <c r="Z35" s="299">
        <v>0</v>
      </c>
      <c r="AA35" s="299">
        <v>0</v>
      </c>
      <c r="AB35" s="299">
        <v>0</v>
      </c>
      <c r="AC35" s="299">
        <v>0</v>
      </c>
      <c r="AD35" s="299">
        <v>0</v>
      </c>
      <c r="AE35" s="299">
        <v>0</v>
      </c>
      <c r="AF35" s="297">
        <v>0</v>
      </c>
    </row>
    <row r="36" spans="2:32" x14ac:dyDescent="0.2">
      <c r="B36" s="192"/>
      <c r="C36" s="309" t="s">
        <v>132</v>
      </c>
      <c r="D36" s="281">
        <f>SUM(D32:D35)</f>
        <v>0</v>
      </c>
      <c r="E36" s="281">
        <f>SUM(E32:E35)</f>
        <v>0</v>
      </c>
      <c r="F36" s="281">
        <f t="shared" ref="F36:AB36" si="9">SUM(F32:F35)</f>
        <v>0</v>
      </c>
      <c r="G36" s="281">
        <f t="shared" si="9"/>
        <v>0</v>
      </c>
      <c r="H36" s="281">
        <f t="shared" si="9"/>
        <v>0</v>
      </c>
      <c r="I36" s="281">
        <f t="shared" si="9"/>
        <v>839.73838499987914</v>
      </c>
      <c r="J36" s="281">
        <f t="shared" si="9"/>
        <v>28811.436697111498</v>
      </c>
      <c r="K36" s="281">
        <f t="shared" si="9"/>
        <v>33006.188877408364</v>
      </c>
      <c r="L36" s="281">
        <f t="shared" si="9"/>
        <v>34108.980806793283</v>
      </c>
      <c r="M36" s="281">
        <f t="shared" si="9"/>
        <v>34227.931035120288</v>
      </c>
      <c r="N36" s="281">
        <f t="shared" si="9"/>
        <v>34841.556019854819</v>
      </c>
      <c r="O36" s="281">
        <f t="shared" si="9"/>
        <v>34779.139603708085</v>
      </c>
      <c r="P36" s="281">
        <f t="shared" si="9"/>
        <v>35545.692193453433</v>
      </c>
      <c r="Q36" s="281">
        <f t="shared" si="9"/>
        <v>35226.58725455097</v>
      </c>
      <c r="R36" s="281">
        <f t="shared" si="9"/>
        <v>35452.769811343511</v>
      </c>
      <c r="S36" s="281">
        <f t="shared" si="9"/>
        <v>35854.430628266433</v>
      </c>
      <c r="T36" s="281">
        <f t="shared" si="9"/>
        <v>35369.63329712634</v>
      </c>
      <c r="U36" s="281">
        <f t="shared" si="9"/>
        <v>35297.35163729512</v>
      </c>
      <c r="V36" s="281">
        <f t="shared" si="9"/>
        <v>35422.056288986765</v>
      </c>
      <c r="W36" s="281">
        <f t="shared" si="9"/>
        <v>34989.186524689459</v>
      </c>
      <c r="X36" s="281">
        <f t="shared" si="9"/>
        <v>34364.542382525382</v>
      </c>
      <c r="Y36" s="281">
        <f t="shared" si="9"/>
        <v>152897.78987540043</v>
      </c>
      <c r="Z36" s="281">
        <f t="shared" si="9"/>
        <v>154645.43043577808</v>
      </c>
      <c r="AA36" s="281">
        <f t="shared" si="9"/>
        <v>153596.40879763354</v>
      </c>
      <c r="AB36" s="281">
        <f t="shared" si="9"/>
        <v>149492.87975952576</v>
      </c>
      <c r="AC36" s="450">
        <f>SUM(AC32:AC35)</f>
        <v>151686.68926570503</v>
      </c>
      <c r="AD36" s="450">
        <f>SUM(AD32:AD35)</f>
        <v>157314.82168387447</v>
      </c>
      <c r="AE36" s="450">
        <f>SUM(AE32:AE35)</f>
        <v>162876.53742138797</v>
      </c>
      <c r="AF36" s="450">
        <f>SUM(AF32:AF35)</f>
        <v>164933.65723213585</v>
      </c>
    </row>
    <row r="37" spans="2:32" x14ac:dyDescent="0.2">
      <c r="B37" s="193"/>
      <c r="C37" s="194" t="s">
        <v>329</v>
      </c>
      <c r="D37" s="310"/>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449"/>
      <c r="AE37" s="449"/>
      <c r="AF37" s="449"/>
    </row>
    <row r="38" spans="2:32" x14ac:dyDescent="0.2">
      <c r="B38" s="414">
        <v>3.4</v>
      </c>
      <c r="C38" s="191" t="s">
        <v>216</v>
      </c>
      <c r="D38" s="299"/>
      <c r="E38" s="281">
        <f>D42</f>
        <v>0</v>
      </c>
      <c r="F38" s="281">
        <f t="shared" ref="F38:AB38" si="10">E42</f>
        <v>0</v>
      </c>
      <c r="G38" s="281">
        <f t="shared" si="10"/>
        <v>0</v>
      </c>
      <c r="H38" s="281">
        <f t="shared" si="10"/>
        <v>0</v>
      </c>
      <c r="I38" s="281">
        <f t="shared" si="10"/>
        <v>0</v>
      </c>
      <c r="J38" s="281">
        <f t="shared" si="10"/>
        <v>0</v>
      </c>
      <c r="K38" s="281">
        <f t="shared" si="10"/>
        <v>0</v>
      </c>
      <c r="L38" s="281">
        <f t="shared" si="10"/>
        <v>0</v>
      </c>
      <c r="M38" s="281">
        <f t="shared" si="10"/>
        <v>0</v>
      </c>
      <c r="N38" s="281">
        <f t="shared" si="10"/>
        <v>0</v>
      </c>
      <c r="O38" s="281">
        <f t="shared" si="10"/>
        <v>0</v>
      </c>
      <c r="P38" s="281">
        <f t="shared" si="10"/>
        <v>0</v>
      </c>
      <c r="Q38" s="281">
        <f t="shared" si="10"/>
        <v>0</v>
      </c>
      <c r="R38" s="281">
        <f t="shared" si="10"/>
        <v>0</v>
      </c>
      <c r="S38" s="281">
        <f t="shared" si="10"/>
        <v>0</v>
      </c>
      <c r="T38" s="281">
        <f t="shared" si="10"/>
        <v>0</v>
      </c>
      <c r="U38" s="281">
        <f t="shared" si="10"/>
        <v>0</v>
      </c>
      <c r="V38" s="281">
        <f t="shared" si="10"/>
        <v>0</v>
      </c>
      <c r="W38" s="281">
        <f t="shared" si="10"/>
        <v>0</v>
      </c>
      <c r="X38" s="281">
        <f t="shared" si="10"/>
        <v>0</v>
      </c>
      <c r="Y38" s="281">
        <f t="shared" si="10"/>
        <v>0</v>
      </c>
      <c r="Z38" s="281">
        <f t="shared" si="10"/>
        <v>0</v>
      </c>
      <c r="AA38" s="281">
        <f t="shared" si="10"/>
        <v>0</v>
      </c>
      <c r="AB38" s="281">
        <f t="shared" si="10"/>
        <v>0</v>
      </c>
      <c r="AC38" s="281">
        <f>AB42</f>
        <v>0</v>
      </c>
      <c r="AD38" s="450">
        <f>AC42</f>
        <v>0</v>
      </c>
      <c r="AE38" s="450">
        <f>AD42</f>
        <v>0</v>
      </c>
      <c r="AF38" s="450">
        <f>AE42</f>
        <v>0</v>
      </c>
    </row>
    <row r="39" spans="2:32" x14ac:dyDescent="0.2">
      <c r="B39" s="414">
        <v>3.4</v>
      </c>
      <c r="C39" s="191" t="s">
        <v>192</v>
      </c>
      <c r="D39" s="299"/>
      <c r="E39" s="299">
        <v>0</v>
      </c>
      <c r="F39" s="299">
        <v>0</v>
      </c>
      <c r="G39" s="299">
        <v>0</v>
      </c>
      <c r="H39" s="299">
        <v>0</v>
      </c>
      <c r="I39" s="299">
        <v>0</v>
      </c>
      <c r="J39" s="299">
        <v>0</v>
      </c>
      <c r="K39" s="299">
        <v>0</v>
      </c>
      <c r="L39" s="299">
        <v>0</v>
      </c>
      <c r="M39" s="299">
        <v>0</v>
      </c>
      <c r="N39" s="299">
        <v>0</v>
      </c>
      <c r="O39" s="299">
        <v>0</v>
      </c>
      <c r="P39" s="299">
        <v>0</v>
      </c>
      <c r="Q39" s="299">
        <v>0</v>
      </c>
      <c r="R39" s="299">
        <v>0</v>
      </c>
      <c r="S39" s="299">
        <v>0</v>
      </c>
      <c r="T39" s="299">
        <v>0</v>
      </c>
      <c r="U39" s="299">
        <v>0</v>
      </c>
      <c r="V39" s="299">
        <v>0</v>
      </c>
      <c r="W39" s="299">
        <v>0</v>
      </c>
      <c r="X39" s="299">
        <v>0</v>
      </c>
      <c r="Y39" s="299">
        <v>0</v>
      </c>
      <c r="Z39" s="299">
        <v>0</v>
      </c>
      <c r="AA39" s="299">
        <v>0</v>
      </c>
      <c r="AB39" s="299">
        <v>0</v>
      </c>
      <c r="AC39" s="299">
        <v>0</v>
      </c>
      <c r="AD39" s="299">
        <v>0</v>
      </c>
      <c r="AE39" s="299">
        <v>0</v>
      </c>
      <c r="AF39" s="297">
        <v>0</v>
      </c>
    </row>
    <row r="40" spans="2:32" x14ac:dyDescent="0.2">
      <c r="B40" s="414">
        <v>3.4</v>
      </c>
      <c r="C40" s="308" t="s">
        <v>431</v>
      </c>
      <c r="D40" s="299"/>
      <c r="E40" s="299">
        <v>0</v>
      </c>
      <c r="F40" s="299">
        <v>0</v>
      </c>
      <c r="G40" s="299">
        <v>0</v>
      </c>
      <c r="H40" s="299">
        <v>0</v>
      </c>
      <c r="I40" s="299">
        <v>0</v>
      </c>
      <c r="J40" s="299">
        <v>0</v>
      </c>
      <c r="K40" s="299">
        <v>0</v>
      </c>
      <c r="L40" s="299">
        <v>0</v>
      </c>
      <c r="M40" s="299">
        <v>0</v>
      </c>
      <c r="N40" s="299">
        <v>0</v>
      </c>
      <c r="O40" s="299">
        <v>0</v>
      </c>
      <c r="P40" s="299">
        <v>0</v>
      </c>
      <c r="Q40" s="299">
        <v>0</v>
      </c>
      <c r="R40" s="299">
        <v>0</v>
      </c>
      <c r="S40" s="299">
        <v>0</v>
      </c>
      <c r="T40" s="299">
        <v>0</v>
      </c>
      <c r="U40" s="299">
        <v>0</v>
      </c>
      <c r="V40" s="299">
        <v>0</v>
      </c>
      <c r="W40" s="299">
        <v>0</v>
      </c>
      <c r="X40" s="299">
        <v>0</v>
      </c>
      <c r="Y40" s="299">
        <v>0</v>
      </c>
      <c r="Z40" s="299">
        <v>0</v>
      </c>
      <c r="AA40" s="299">
        <v>0</v>
      </c>
      <c r="AB40" s="299">
        <v>0</v>
      </c>
      <c r="AC40" s="299">
        <v>0</v>
      </c>
      <c r="AD40" s="299">
        <v>0</v>
      </c>
      <c r="AE40" s="299">
        <v>0</v>
      </c>
      <c r="AF40" s="297">
        <v>0</v>
      </c>
    </row>
    <row r="41" spans="2:32" ht="11.25" customHeight="1" x14ac:dyDescent="0.2">
      <c r="B41" s="414">
        <v>3.4</v>
      </c>
      <c r="C41" s="191" t="s">
        <v>236</v>
      </c>
      <c r="D41" s="299"/>
      <c r="E41" s="299">
        <v>0</v>
      </c>
      <c r="F41" s="299">
        <v>0</v>
      </c>
      <c r="G41" s="299">
        <v>0</v>
      </c>
      <c r="H41" s="299">
        <v>0</v>
      </c>
      <c r="I41" s="299">
        <v>0</v>
      </c>
      <c r="J41" s="299">
        <v>0</v>
      </c>
      <c r="K41" s="299">
        <v>0</v>
      </c>
      <c r="L41" s="299">
        <v>0</v>
      </c>
      <c r="M41" s="299">
        <v>0</v>
      </c>
      <c r="N41" s="299">
        <v>0</v>
      </c>
      <c r="O41" s="299">
        <v>0</v>
      </c>
      <c r="P41" s="299">
        <v>0</v>
      </c>
      <c r="Q41" s="299">
        <v>0</v>
      </c>
      <c r="R41" s="299">
        <v>0</v>
      </c>
      <c r="S41" s="299">
        <v>0</v>
      </c>
      <c r="T41" s="299">
        <v>0</v>
      </c>
      <c r="U41" s="299">
        <v>0</v>
      </c>
      <c r="V41" s="299">
        <v>0</v>
      </c>
      <c r="W41" s="299">
        <v>0</v>
      </c>
      <c r="X41" s="299">
        <v>0</v>
      </c>
      <c r="Y41" s="299">
        <v>0</v>
      </c>
      <c r="Z41" s="299">
        <v>0</v>
      </c>
      <c r="AA41" s="299">
        <v>0</v>
      </c>
      <c r="AB41" s="299">
        <v>0</v>
      </c>
      <c r="AC41" s="299">
        <v>0</v>
      </c>
      <c r="AD41" s="299">
        <v>0</v>
      </c>
      <c r="AE41" s="299">
        <v>0</v>
      </c>
      <c r="AF41" s="297">
        <v>0</v>
      </c>
    </row>
    <row r="42" spans="2:32" x14ac:dyDescent="0.2">
      <c r="B42" s="192"/>
      <c r="C42" s="309" t="s">
        <v>328</v>
      </c>
      <c r="D42" s="281">
        <f>SUM(D38:D41)</f>
        <v>0</v>
      </c>
      <c r="E42" s="281">
        <f>SUM(E38:E41)</f>
        <v>0</v>
      </c>
      <c r="F42" s="281">
        <f t="shared" ref="F42:AE42" si="11">SUM(F38:F41)</f>
        <v>0</v>
      </c>
      <c r="G42" s="281">
        <f t="shared" si="11"/>
        <v>0</v>
      </c>
      <c r="H42" s="281">
        <f t="shared" si="11"/>
        <v>0</v>
      </c>
      <c r="I42" s="281">
        <f t="shared" si="11"/>
        <v>0</v>
      </c>
      <c r="J42" s="281">
        <f t="shared" si="11"/>
        <v>0</v>
      </c>
      <c r="K42" s="281">
        <f t="shared" si="11"/>
        <v>0</v>
      </c>
      <c r="L42" s="281">
        <f t="shared" si="11"/>
        <v>0</v>
      </c>
      <c r="M42" s="281">
        <f t="shared" si="11"/>
        <v>0</v>
      </c>
      <c r="N42" s="281">
        <f t="shared" si="11"/>
        <v>0</v>
      </c>
      <c r="O42" s="281">
        <f t="shared" si="11"/>
        <v>0</v>
      </c>
      <c r="P42" s="281">
        <f t="shared" si="11"/>
        <v>0</v>
      </c>
      <c r="Q42" s="281">
        <f t="shared" si="11"/>
        <v>0</v>
      </c>
      <c r="R42" s="281">
        <f t="shared" si="11"/>
        <v>0</v>
      </c>
      <c r="S42" s="281">
        <f t="shared" si="11"/>
        <v>0</v>
      </c>
      <c r="T42" s="281">
        <f t="shared" si="11"/>
        <v>0</v>
      </c>
      <c r="U42" s="281">
        <f t="shared" si="11"/>
        <v>0</v>
      </c>
      <c r="V42" s="281">
        <f t="shared" si="11"/>
        <v>0</v>
      </c>
      <c r="W42" s="281">
        <f t="shared" si="11"/>
        <v>0</v>
      </c>
      <c r="X42" s="281">
        <f t="shared" si="11"/>
        <v>0</v>
      </c>
      <c r="Y42" s="281">
        <f t="shared" si="11"/>
        <v>0</v>
      </c>
      <c r="Z42" s="281">
        <f t="shared" si="11"/>
        <v>0</v>
      </c>
      <c r="AA42" s="281">
        <f t="shared" si="11"/>
        <v>0</v>
      </c>
      <c r="AB42" s="281">
        <f t="shared" si="11"/>
        <v>0</v>
      </c>
      <c r="AC42" s="281"/>
      <c r="AD42" s="450">
        <f t="shared" si="11"/>
        <v>0</v>
      </c>
      <c r="AE42" s="450">
        <f t="shared" si="11"/>
        <v>0</v>
      </c>
      <c r="AF42" s="450">
        <f t="shared" ref="AF42" si="12">SUM(AF38:AF41)</f>
        <v>0</v>
      </c>
    </row>
    <row r="43" spans="2:32" x14ac:dyDescent="0.2">
      <c r="B43" s="193"/>
      <c r="C43" s="194" t="s">
        <v>133</v>
      </c>
      <c r="D43" s="310"/>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449"/>
      <c r="AE43" s="449"/>
      <c r="AF43" s="449"/>
    </row>
    <row r="44" spans="2:32" x14ac:dyDescent="0.2">
      <c r="B44" s="414">
        <v>3.4</v>
      </c>
      <c r="C44" s="191" t="s">
        <v>216</v>
      </c>
      <c r="D44" s="299"/>
      <c r="E44" s="281">
        <f>D48</f>
        <v>0</v>
      </c>
      <c r="F44" s="281">
        <f t="shared" ref="F44:AB44" si="13">E48</f>
        <v>0</v>
      </c>
      <c r="G44" s="281">
        <f t="shared" si="13"/>
        <v>0</v>
      </c>
      <c r="H44" s="281">
        <f t="shared" si="13"/>
        <v>0</v>
      </c>
      <c r="I44" s="281">
        <f t="shared" si="13"/>
        <v>0</v>
      </c>
      <c r="J44" s="281">
        <f t="shared" si="13"/>
        <v>0</v>
      </c>
      <c r="K44" s="281">
        <f t="shared" si="13"/>
        <v>6336.8043977130692</v>
      </c>
      <c r="L44" s="281">
        <f t="shared" si="13"/>
        <v>6614.730863582763</v>
      </c>
      <c r="M44" s="281">
        <f t="shared" si="13"/>
        <v>6295.3400703348325</v>
      </c>
      <c r="N44" s="281">
        <f t="shared" si="13"/>
        <v>5956.6466273852338</v>
      </c>
      <c r="O44" s="281">
        <f t="shared" si="13"/>
        <v>5685.948274516335</v>
      </c>
      <c r="P44" s="281">
        <f t="shared" si="13"/>
        <v>5270.4466681626918</v>
      </c>
      <c r="Q44" s="281">
        <f t="shared" si="13"/>
        <v>55127.697927883426</v>
      </c>
      <c r="R44" s="281">
        <f t="shared" si="13"/>
        <v>51867.440663803478</v>
      </c>
      <c r="S44" s="281">
        <f t="shared" si="13"/>
        <v>49328.095785249432</v>
      </c>
      <c r="T44" s="281">
        <f t="shared" si="13"/>
        <v>46855.926003237502</v>
      </c>
      <c r="U44" s="281">
        <f t="shared" si="13"/>
        <v>43005.46678452054</v>
      </c>
      <c r="V44" s="281">
        <f t="shared" si="13"/>
        <v>39579.312028827611</v>
      </c>
      <c r="W44" s="281">
        <f t="shared" si="13"/>
        <v>36212.203435819007</v>
      </c>
      <c r="X44" s="281">
        <f t="shared" si="13"/>
        <v>67394.292851606413</v>
      </c>
      <c r="Y44" s="281">
        <f t="shared" si="13"/>
        <v>83169.445919728038</v>
      </c>
      <c r="Z44" s="281">
        <f t="shared" si="13"/>
        <v>77652.17241578229</v>
      </c>
      <c r="AA44" s="281">
        <f t="shared" si="13"/>
        <v>72002.23304763058</v>
      </c>
      <c r="AB44" s="281">
        <f t="shared" si="13"/>
        <v>65734.95361408894</v>
      </c>
      <c r="AC44" s="281">
        <f>AB48</f>
        <v>57973.591722606492</v>
      </c>
      <c r="AD44" s="450">
        <f>AC48</f>
        <v>52697.270027402119</v>
      </c>
      <c r="AE44" s="450">
        <f>AD48</f>
        <v>48140.631515978916</v>
      </c>
      <c r="AF44" s="450">
        <f>AE48</f>
        <v>42768.307427300679</v>
      </c>
    </row>
    <row r="45" spans="2:32" x14ac:dyDescent="0.2">
      <c r="B45" s="414">
        <v>3.4</v>
      </c>
      <c r="C45" s="191" t="s">
        <v>192</v>
      </c>
      <c r="D45" s="299"/>
      <c r="E45" s="299">
        <v>0</v>
      </c>
      <c r="F45" s="299">
        <v>0</v>
      </c>
      <c r="G45" s="299">
        <v>0</v>
      </c>
      <c r="H45" s="299">
        <v>0</v>
      </c>
      <c r="I45" s="299">
        <v>0</v>
      </c>
      <c r="J45" s="299">
        <v>6336.8043977130692</v>
      </c>
      <c r="K45" s="299">
        <v>541.98430506139709</v>
      </c>
      <c r="L45" s="299">
        <v>0</v>
      </c>
      <c r="M45" s="299">
        <v>0</v>
      </c>
      <c r="N45" s="299">
        <v>0</v>
      </c>
      <c r="O45" s="299">
        <v>0</v>
      </c>
      <c r="P45" s="299">
        <v>50164.146869151824</v>
      </c>
      <c r="Q45" s="299">
        <v>0</v>
      </c>
      <c r="R45" s="299">
        <v>0</v>
      </c>
      <c r="S45" s="299">
        <v>0</v>
      </c>
      <c r="T45" s="299">
        <v>0</v>
      </c>
      <c r="U45" s="299">
        <v>0</v>
      </c>
      <c r="V45" s="299">
        <v>0</v>
      </c>
      <c r="W45" s="299">
        <v>35333.151403327647</v>
      </c>
      <c r="X45" s="299">
        <v>22245.829704132011</v>
      </c>
      <c r="Y45" s="299">
        <v>0</v>
      </c>
      <c r="Z45" s="299">
        <v>0</v>
      </c>
      <c r="AA45" s="299">
        <v>0</v>
      </c>
      <c r="AB45" s="299">
        <v>0</v>
      </c>
      <c r="AC45" s="299">
        <v>0</v>
      </c>
      <c r="AD45" s="299">
        <v>0</v>
      </c>
      <c r="AE45" s="299">
        <v>0</v>
      </c>
      <c r="AF45" s="297">
        <v>0</v>
      </c>
    </row>
    <row r="46" spans="2:32" ht="14.1" customHeight="1" x14ac:dyDescent="0.2">
      <c r="B46" s="414">
        <v>3.4</v>
      </c>
      <c r="C46" s="308" t="s">
        <v>431</v>
      </c>
      <c r="D46" s="299"/>
      <c r="E46" s="299">
        <v>0</v>
      </c>
      <c r="F46" s="299">
        <v>0</v>
      </c>
      <c r="G46" s="299">
        <v>0</v>
      </c>
      <c r="H46" s="299">
        <v>0</v>
      </c>
      <c r="I46" s="299">
        <v>0</v>
      </c>
      <c r="J46" s="299">
        <v>0</v>
      </c>
      <c r="K46" s="299">
        <v>-264.05783919170307</v>
      </c>
      <c r="L46" s="299">
        <v>-319.3907932479305</v>
      </c>
      <c r="M46" s="299">
        <v>-338.69344294959893</v>
      </c>
      <c r="N46" s="299">
        <v>-270.6983528688985</v>
      </c>
      <c r="O46" s="299">
        <v>-415.50160635364318</v>
      </c>
      <c r="P46" s="299">
        <v>-306.89560943109331</v>
      </c>
      <c r="Q46" s="299">
        <v>-3260.2572640799449</v>
      </c>
      <c r="R46" s="299">
        <v>-2539.3448785540445</v>
      </c>
      <c r="S46" s="299">
        <v>-2472.1697820119321</v>
      </c>
      <c r="T46" s="299">
        <v>-3850.4592187169646</v>
      </c>
      <c r="U46" s="299">
        <v>-3426.1547556929281</v>
      </c>
      <c r="V46" s="299">
        <v>-3367.1085930086037</v>
      </c>
      <c r="W46" s="299">
        <v>-4151.0619875402417</v>
      </c>
      <c r="X46" s="299">
        <v>-6470.6766360103911</v>
      </c>
      <c r="Y46" s="299">
        <v>-5517.273503945742</v>
      </c>
      <c r="Z46" s="299">
        <v>-5649.9393681517158</v>
      </c>
      <c r="AA46" s="299">
        <v>-6267.2794335416411</v>
      </c>
      <c r="AB46" s="299">
        <v>-7761.3618914824501</v>
      </c>
      <c r="AC46" s="299">
        <v>-5276.3216952043695</v>
      </c>
      <c r="AD46" s="299">
        <v>-4556.6385114232053</v>
      </c>
      <c r="AE46" s="299">
        <v>-5372.3240886782396</v>
      </c>
      <c r="AF46" s="297">
        <v>-7140.9959489194898</v>
      </c>
    </row>
    <row r="47" spans="2:32" ht="11.25" customHeight="1" x14ac:dyDescent="0.2">
      <c r="B47" s="414">
        <v>3.4</v>
      </c>
      <c r="C47" s="191" t="s">
        <v>236</v>
      </c>
      <c r="D47" s="299"/>
      <c r="E47" s="299">
        <v>0</v>
      </c>
      <c r="F47" s="299">
        <v>0</v>
      </c>
      <c r="G47" s="299">
        <v>0</v>
      </c>
      <c r="H47" s="299">
        <v>0</v>
      </c>
      <c r="I47" s="299">
        <v>0</v>
      </c>
      <c r="J47" s="299">
        <v>0</v>
      </c>
      <c r="K47" s="299">
        <v>0</v>
      </c>
      <c r="L47" s="299">
        <v>0</v>
      </c>
      <c r="M47" s="299">
        <v>0</v>
      </c>
      <c r="N47" s="299">
        <v>0</v>
      </c>
      <c r="O47" s="299">
        <v>0</v>
      </c>
      <c r="P47" s="299">
        <v>0</v>
      </c>
      <c r="Q47" s="299">
        <v>0</v>
      </c>
      <c r="R47" s="299">
        <v>0</v>
      </c>
      <c r="S47" s="299">
        <v>0</v>
      </c>
      <c r="T47" s="299">
        <v>0</v>
      </c>
      <c r="U47" s="299">
        <v>0</v>
      </c>
      <c r="V47" s="299">
        <v>0</v>
      </c>
      <c r="W47" s="299">
        <v>0</v>
      </c>
      <c r="X47" s="299">
        <v>0</v>
      </c>
      <c r="Y47" s="299">
        <v>0</v>
      </c>
      <c r="Z47" s="299">
        <v>0</v>
      </c>
      <c r="AA47" s="299">
        <v>0</v>
      </c>
      <c r="AB47" s="299">
        <v>0</v>
      </c>
      <c r="AC47" s="299">
        <v>0</v>
      </c>
      <c r="AD47" s="299">
        <v>0</v>
      </c>
      <c r="AE47" s="299">
        <v>0</v>
      </c>
      <c r="AF47" s="297">
        <v>0</v>
      </c>
    </row>
    <row r="48" spans="2:32" x14ac:dyDescent="0.2">
      <c r="B48" s="192"/>
      <c r="C48" s="309" t="s">
        <v>134</v>
      </c>
      <c r="D48" s="281">
        <f>SUM(D44:D47)</f>
        <v>0</v>
      </c>
      <c r="E48" s="281">
        <f>SUM(E44:E47)</f>
        <v>0</v>
      </c>
      <c r="F48" s="281">
        <f t="shared" ref="F48:AE48" si="14">SUM(F44:F47)</f>
        <v>0</v>
      </c>
      <c r="G48" s="281">
        <f t="shared" si="14"/>
        <v>0</v>
      </c>
      <c r="H48" s="281">
        <f t="shared" si="14"/>
        <v>0</v>
      </c>
      <c r="I48" s="281">
        <f t="shared" si="14"/>
        <v>0</v>
      </c>
      <c r="J48" s="281">
        <f t="shared" si="14"/>
        <v>6336.8043977130692</v>
      </c>
      <c r="K48" s="281">
        <f t="shared" si="14"/>
        <v>6614.730863582763</v>
      </c>
      <c r="L48" s="281">
        <f t="shared" si="14"/>
        <v>6295.3400703348325</v>
      </c>
      <c r="M48" s="281">
        <f t="shared" si="14"/>
        <v>5956.6466273852338</v>
      </c>
      <c r="N48" s="281">
        <f t="shared" si="14"/>
        <v>5685.948274516335</v>
      </c>
      <c r="O48" s="281">
        <f t="shared" si="14"/>
        <v>5270.4466681626918</v>
      </c>
      <c r="P48" s="281">
        <f t="shared" si="14"/>
        <v>55127.697927883426</v>
      </c>
      <c r="Q48" s="281">
        <f t="shared" si="14"/>
        <v>51867.440663803478</v>
      </c>
      <c r="R48" s="281">
        <f t="shared" si="14"/>
        <v>49328.095785249432</v>
      </c>
      <c r="S48" s="281">
        <f t="shared" si="14"/>
        <v>46855.926003237502</v>
      </c>
      <c r="T48" s="281">
        <f t="shared" si="14"/>
        <v>43005.46678452054</v>
      </c>
      <c r="U48" s="281">
        <f t="shared" si="14"/>
        <v>39579.312028827611</v>
      </c>
      <c r="V48" s="281">
        <f t="shared" si="14"/>
        <v>36212.203435819007</v>
      </c>
      <c r="W48" s="281">
        <f t="shared" si="14"/>
        <v>67394.292851606413</v>
      </c>
      <c r="X48" s="281">
        <f t="shared" si="14"/>
        <v>83169.445919728038</v>
      </c>
      <c r="Y48" s="281">
        <f t="shared" si="14"/>
        <v>77652.17241578229</v>
      </c>
      <c r="Z48" s="281">
        <f t="shared" si="14"/>
        <v>72002.23304763058</v>
      </c>
      <c r="AA48" s="281">
        <f t="shared" si="14"/>
        <v>65734.95361408894</v>
      </c>
      <c r="AB48" s="281">
        <f t="shared" si="14"/>
        <v>57973.591722606492</v>
      </c>
      <c r="AC48" s="450">
        <f t="shared" si="14"/>
        <v>52697.270027402119</v>
      </c>
      <c r="AD48" s="450">
        <f t="shared" si="14"/>
        <v>48140.631515978916</v>
      </c>
      <c r="AE48" s="450">
        <f t="shared" si="14"/>
        <v>42768.307427300679</v>
      </c>
      <c r="AF48" s="450">
        <f t="shared" ref="AF48" si="15">SUM(AF44:AF47)</f>
        <v>35627.311478381191</v>
      </c>
    </row>
    <row r="49" spans="2:32" x14ac:dyDescent="0.2">
      <c r="B49" s="193"/>
      <c r="C49" s="194" t="s">
        <v>0</v>
      </c>
      <c r="D49" s="310"/>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449"/>
      <c r="AE49" s="449"/>
      <c r="AF49" s="449"/>
    </row>
    <row r="50" spans="2:32" x14ac:dyDescent="0.2">
      <c r="B50" s="414">
        <v>3.4</v>
      </c>
      <c r="C50" s="191" t="s">
        <v>216</v>
      </c>
      <c r="D50" s="299"/>
      <c r="E50" s="281">
        <f>D54</f>
        <v>0</v>
      </c>
      <c r="F50" s="281">
        <f t="shared" ref="F50:AB50" si="16">E54</f>
        <v>0</v>
      </c>
      <c r="G50" s="281">
        <f t="shared" si="16"/>
        <v>0</v>
      </c>
      <c r="H50" s="281">
        <f t="shared" si="16"/>
        <v>0</v>
      </c>
      <c r="I50" s="281">
        <f t="shared" si="16"/>
        <v>0</v>
      </c>
      <c r="J50" s="281">
        <f t="shared" si="16"/>
        <v>0</v>
      </c>
      <c r="K50" s="281">
        <f t="shared" si="16"/>
        <v>0</v>
      </c>
      <c r="L50" s="281">
        <f t="shared" si="16"/>
        <v>0</v>
      </c>
      <c r="M50" s="281">
        <f t="shared" si="16"/>
        <v>0</v>
      </c>
      <c r="N50" s="281">
        <f t="shared" si="16"/>
        <v>0</v>
      </c>
      <c r="O50" s="281">
        <f t="shared" si="16"/>
        <v>0</v>
      </c>
      <c r="P50" s="281">
        <f t="shared" si="16"/>
        <v>0</v>
      </c>
      <c r="Q50" s="281">
        <f t="shared" si="16"/>
        <v>0</v>
      </c>
      <c r="R50" s="281">
        <f t="shared" si="16"/>
        <v>0</v>
      </c>
      <c r="S50" s="281">
        <f t="shared" si="16"/>
        <v>0</v>
      </c>
      <c r="T50" s="281">
        <f t="shared" si="16"/>
        <v>0</v>
      </c>
      <c r="U50" s="281">
        <f t="shared" si="16"/>
        <v>0</v>
      </c>
      <c r="V50" s="281">
        <f t="shared" si="16"/>
        <v>0</v>
      </c>
      <c r="W50" s="281">
        <f t="shared" si="16"/>
        <v>0</v>
      </c>
      <c r="X50" s="281">
        <f t="shared" si="16"/>
        <v>0</v>
      </c>
      <c r="Y50" s="281">
        <f t="shared" si="16"/>
        <v>0</v>
      </c>
      <c r="Z50" s="281">
        <f t="shared" si="16"/>
        <v>0</v>
      </c>
      <c r="AA50" s="281">
        <f t="shared" si="16"/>
        <v>0</v>
      </c>
      <c r="AB50" s="281">
        <f t="shared" si="16"/>
        <v>0</v>
      </c>
      <c r="AC50" s="281">
        <f>AB54</f>
        <v>0</v>
      </c>
      <c r="AD50" s="450">
        <f>AC54</f>
        <v>0</v>
      </c>
      <c r="AE50" s="450">
        <f>AD54</f>
        <v>0</v>
      </c>
      <c r="AF50" s="450">
        <f>AE54</f>
        <v>0</v>
      </c>
    </row>
    <row r="51" spans="2:32" x14ac:dyDescent="0.2">
      <c r="B51" s="414">
        <v>3.4</v>
      </c>
      <c r="C51" s="191" t="s">
        <v>192</v>
      </c>
      <c r="D51" s="299"/>
      <c r="E51" s="299">
        <v>0</v>
      </c>
      <c r="F51" s="299">
        <v>0</v>
      </c>
      <c r="G51" s="299">
        <v>0</v>
      </c>
      <c r="H51" s="299">
        <v>0</v>
      </c>
      <c r="I51" s="299">
        <v>0</v>
      </c>
      <c r="J51" s="299">
        <v>0</v>
      </c>
      <c r="K51" s="299">
        <v>0</v>
      </c>
      <c r="L51" s="299">
        <v>0</v>
      </c>
      <c r="M51" s="299">
        <v>0</v>
      </c>
      <c r="N51" s="299">
        <v>0</v>
      </c>
      <c r="O51" s="299">
        <v>0</v>
      </c>
      <c r="P51" s="299">
        <v>0</v>
      </c>
      <c r="Q51" s="299">
        <v>0</v>
      </c>
      <c r="R51" s="299">
        <v>0</v>
      </c>
      <c r="S51" s="299">
        <v>0</v>
      </c>
      <c r="T51" s="299">
        <v>0</v>
      </c>
      <c r="U51" s="299">
        <v>0</v>
      </c>
      <c r="V51" s="299">
        <v>0</v>
      </c>
      <c r="W51" s="299">
        <v>0</v>
      </c>
      <c r="X51" s="299">
        <v>0</v>
      </c>
      <c r="Y51" s="299">
        <v>0</v>
      </c>
      <c r="Z51" s="299">
        <v>0</v>
      </c>
      <c r="AA51" s="299">
        <v>0</v>
      </c>
      <c r="AB51" s="299">
        <v>0</v>
      </c>
      <c r="AC51" s="299">
        <v>0</v>
      </c>
      <c r="AD51" s="459">
        <v>0</v>
      </c>
      <c r="AE51" s="459">
        <v>0</v>
      </c>
      <c r="AF51" s="297">
        <v>0</v>
      </c>
    </row>
    <row r="52" spans="2:32" x14ac:dyDescent="0.2">
      <c r="B52" s="414">
        <v>3.4</v>
      </c>
      <c r="C52" s="308" t="s">
        <v>431</v>
      </c>
      <c r="D52" s="299"/>
      <c r="E52" s="299">
        <v>0</v>
      </c>
      <c r="F52" s="299">
        <v>0</v>
      </c>
      <c r="G52" s="299">
        <v>0</v>
      </c>
      <c r="H52" s="299">
        <v>0</v>
      </c>
      <c r="I52" s="299">
        <v>0</v>
      </c>
      <c r="J52" s="299">
        <v>0</v>
      </c>
      <c r="K52" s="299">
        <v>0</v>
      </c>
      <c r="L52" s="299">
        <v>0</v>
      </c>
      <c r="M52" s="299">
        <v>0</v>
      </c>
      <c r="N52" s="299">
        <v>0</v>
      </c>
      <c r="O52" s="299">
        <v>0</v>
      </c>
      <c r="P52" s="299">
        <v>0</v>
      </c>
      <c r="Q52" s="299">
        <v>0</v>
      </c>
      <c r="R52" s="299">
        <v>0</v>
      </c>
      <c r="S52" s="299">
        <v>0</v>
      </c>
      <c r="T52" s="299">
        <v>0</v>
      </c>
      <c r="U52" s="299">
        <v>0</v>
      </c>
      <c r="V52" s="299">
        <v>0</v>
      </c>
      <c r="W52" s="299">
        <v>0</v>
      </c>
      <c r="X52" s="299">
        <v>0</v>
      </c>
      <c r="Y52" s="299">
        <v>0</v>
      </c>
      <c r="Z52" s="299">
        <v>0</v>
      </c>
      <c r="AA52" s="299">
        <v>0</v>
      </c>
      <c r="AB52" s="299">
        <v>0</v>
      </c>
      <c r="AC52" s="299">
        <v>0</v>
      </c>
      <c r="AD52" s="459">
        <v>0</v>
      </c>
      <c r="AE52" s="459">
        <v>0</v>
      </c>
      <c r="AF52" s="297">
        <v>0</v>
      </c>
    </row>
    <row r="53" spans="2:32" ht="11.25" customHeight="1" x14ac:dyDescent="0.2">
      <c r="B53" s="414">
        <v>3.4</v>
      </c>
      <c r="C53" s="191" t="s">
        <v>236</v>
      </c>
      <c r="D53" s="299"/>
      <c r="E53" s="299">
        <v>0</v>
      </c>
      <c r="F53" s="299">
        <v>0</v>
      </c>
      <c r="G53" s="299">
        <v>0</v>
      </c>
      <c r="H53" s="299">
        <v>0</v>
      </c>
      <c r="I53" s="299">
        <v>0</v>
      </c>
      <c r="J53" s="299">
        <v>0</v>
      </c>
      <c r="K53" s="299">
        <v>0</v>
      </c>
      <c r="L53" s="299">
        <v>0</v>
      </c>
      <c r="M53" s="299">
        <v>0</v>
      </c>
      <c r="N53" s="299">
        <v>0</v>
      </c>
      <c r="O53" s="299">
        <v>0</v>
      </c>
      <c r="P53" s="299">
        <v>0</v>
      </c>
      <c r="Q53" s="299">
        <v>0</v>
      </c>
      <c r="R53" s="299">
        <v>0</v>
      </c>
      <c r="S53" s="299">
        <v>0</v>
      </c>
      <c r="T53" s="299">
        <v>0</v>
      </c>
      <c r="U53" s="299">
        <v>0</v>
      </c>
      <c r="V53" s="299">
        <v>0</v>
      </c>
      <c r="W53" s="299">
        <v>0</v>
      </c>
      <c r="X53" s="299">
        <v>0</v>
      </c>
      <c r="Y53" s="299">
        <v>0</v>
      </c>
      <c r="Z53" s="299">
        <v>0</v>
      </c>
      <c r="AA53" s="299">
        <v>0</v>
      </c>
      <c r="AB53" s="299">
        <v>0</v>
      </c>
      <c r="AC53" s="299">
        <v>0</v>
      </c>
      <c r="AD53" s="459">
        <v>0</v>
      </c>
      <c r="AE53" s="459">
        <v>0</v>
      </c>
      <c r="AF53" s="297">
        <v>0</v>
      </c>
    </row>
    <row r="54" spans="2:32" x14ac:dyDescent="0.2">
      <c r="B54" s="192"/>
      <c r="C54" s="309" t="s">
        <v>80</v>
      </c>
      <c r="D54" s="281">
        <f>SUM(D50:D53)</f>
        <v>0</v>
      </c>
      <c r="E54" s="281">
        <f>SUM(E50:E53)</f>
        <v>0</v>
      </c>
      <c r="F54" s="281">
        <f t="shared" ref="F54:AB54" si="17">SUM(F50:F53)</f>
        <v>0</v>
      </c>
      <c r="G54" s="281">
        <f t="shared" si="17"/>
        <v>0</v>
      </c>
      <c r="H54" s="281">
        <f t="shared" si="17"/>
        <v>0</v>
      </c>
      <c r="I54" s="281">
        <f t="shared" si="17"/>
        <v>0</v>
      </c>
      <c r="J54" s="281">
        <f t="shared" si="17"/>
        <v>0</v>
      </c>
      <c r="K54" s="281">
        <f t="shared" si="17"/>
        <v>0</v>
      </c>
      <c r="L54" s="281">
        <f t="shared" si="17"/>
        <v>0</v>
      </c>
      <c r="M54" s="281">
        <f t="shared" si="17"/>
        <v>0</v>
      </c>
      <c r="N54" s="281">
        <f t="shared" si="17"/>
        <v>0</v>
      </c>
      <c r="O54" s="281">
        <f t="shared" si="17"/>
        <v>0</v>
      </c>
      <c r="P54" s="281">
        <f t="shared" si="17"/>
        <v>0</v>
      </c>
      <c r="Q54" s="281">
        <f t="shared" si="17"/>
        <v>0</v>
      </c>
      <c r="R54" s="281">
        <f t="shared" si="17"/>
        <v>0</v>
      </c>
      <c r="S54" s="281">
        <f t="shared" si="17"/>
        <v>0</v>
      </c>
      <c r="T54" s="281">
        <f t="shared" si="17"/>
        <v>0</v>
      </c>
      <c r="U54" s="281">
        <f t="shared" si="17"/>
        <v>0</v>
      </c>
      <c r="V54" s="281">
        <f t="shared" si="17"/>
        <v>0</v>
      </c>
      <c r="W54" s="281">
        <f t="shared" si="17"/>
        <v>0</v>
      </c>
      <c r="X54" s="281">
        <f t="shared" si="17"/>
        <v>0</v>
      </c>
      <c r="Y54" s="281">
        <f t="shared" si="17"/>
        <v>0</v>
      </c>
      <c r="Z54" s="281">
        <f t="shared" si="17"/>
        <v>0</v>
      </c>
      <c r="AA54" s="281">
        <f t="shared" si="17"/>
        <v>0</v>
      </c>
      <c r="AB54" s="281">
        <f t="shared" si="17"/>
        <v>0</v>
      </c>
      <c r="AC54" s="450">
        <f>SUM(AC50:AC53)</f>
        <v>0</v>
      </c>
      <c r="AD54" s="450">
        <f>SUM(AD50:AD53)</f>
        <v>0</v>
      </c>
      <c r="AE54" s="450">
        <f>SUM(AE50:AE53)</f>
        <v>0</v>
      </c>
      <c r="AF54" s="450">
        <f>SUM(AF50:AF53)</f>
        <v>0</v>
      </c>
    </row>
    <row r="55" spans="2:32" x14ac:dyDescent="0.2">
      <c r="B55" s="193"/>
      <c r="C55" s="194" t="s">
        <v>135</v>
      </c>
      <c r="D55" s="310"/>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460"/>
      <c r="AE55" s="460"/>
      <c r="AF55" s="460"/>
    </row>
    <row r="56" spans="2:32" x14ac:dyDescent="0.2">
      <c r="B56" s="414">
        <v>3.4</v>
      </c>
      <c r="C56" s="191" t="s">
        <v>216</v>
      </c>
      <c r="D56" s="299"/>
      <c r="E56" s="281">
        <f>D60</f>
        <v>0</v>
      </c>
      <c r="F56" s="281">
        <f t="shared" ref="F56:AB56" si="18">E60</f>
        <v>0</v>
      </c>
      <c r="G56" s="281">
        <f t="shared" si="18"/>
        <v>0</v>
      </c>
      <c r="H56" s="281">
        <f t="shared" si="18"/>
        <v>0</v>
      </c>
      <c r="I56" s="281">
        <f t="shared" si="18"/>
        <v>0</v>
      </c>
      <c r="J56" s="281">
        <f t="shared" si="18"/>
        <v>0</v>
      </c>
      <c r="K56" s="281">
        <f t="shared" si="18"/>
        <v>0</v>
      </c>
      <c r="L56" s="281">
        <f t="shared" si="18"/>
        <v>0</v>
      </c>
      <c r="M56" s="281">
        <f t="shared" si="18"/>
        <v>0</v>
      </c>
      <c r="N56" s="281">
        <f t="shared" si="18"/>
        <v>0</v>
      </c>
      <c r="O56" s="281">
        <f t="shared" si="18"/>
        <v>0</v>
      </c>
      <c r="P56" s="281">
        <f t="shared" si="18"/>
        <v>0</v>
      </c>
      <c r="Q56" s="281">
        <f t="shared" si="18"/>
        <v>0</v>
      </c>
      <c r="R56" s="281">
        <f t="shared" si="18"/>
        <v>0</v>
      </c>
      <c r="S56" s="281">
        <f t="shared" si="18"/>
        <v>0</v>
      </c>
      <c r="T56" s="281">
        <f t="shared" si="18"/>
        <v>0</v>
      </c>
      <c r="U56" s="281">
        <f t="shared" si="18"/>
        <v>0</v>
      </c>
      <c r="V56" s="281">
        <f t="shared" si="18"/>
        <v>0</v>
      </c>
      <c r="W56" s="281">
        <f t="shared" si="18"/>
        <v>0</v>
      </c>
      <c r="X56" s="281">
        <f t="shared" si="18"/>
        <v>0</v>
      </c>
      <c r="Y56" s="281">
        <f t="shared" si="18"/>
        <v>0</v>
      </c>
      <c r="Z56" s="281">
        <f t="shared" si="18"/>
        <v>0</v>
      </c>
      <c r="AA56" s="281">
        <f t="shared" si="18"/>
        <v>0</v>
      </c>
      <c r="AB56" s="281">
        <f t="shared" si="18"/>
        <v>0</v>
      </c>
      <c r="AC56" s="281">
        <f>AB60</f>
        <v>0</v>
      </c>
      <c r="AD56" s="450">
        <f>AC60</f>
        <v>0</v>
      </c>
      <c r="AE56" s="450">
        <f>AD60</f>
        <v>0</v>
      </c>
      <c r="AF56" s="450">
        <f>AE60</f>
        <v>0</v>
      </c>
    </row>
    <row r="57" spans="2:32" x14ac:dyDescent="0.2">
      <c r="B57" s="414">
        <v>3.4</v>
      </c>
      <c r="C57" s="191" t="s">
        <v>192</v>
      </c>
      <c r="D57" s="299"/>
      <c r="E57" s="299">
        <v>0</v>
      </c>
      <c r="F57" s="299">
        <v>0</v>
      </c>
      <c r="G57" s="299">
        <v>0</v>
      </c>
      <c r="H57" s="299">
        <v>0</v>
      </c>
      <c r="I57" s="299">
        <v>0</v>
      </c>
      <c r="J57" s="299">
        <v>0</v>
      </c>
      <c r="K57" s="299">
        <v>0</v>
      </c>
      <c r="L57" s="299">
        <v>0</v>
      </c>
      <c r="M57" s="299">
        <v>0</v>
      </c>
      <c r="N57" s="299">
        <v>0</v>
      </c>
      <c r="O57" s="299">
        <v>0</v>
      </c>
      <c r="P57" s="299">
        <v>0</v>
      </c>
      <c r="Q57" s="299">
        <v>0</v>
      </c>
      <c r="R57" s="299">
        <v>0</v>
      </c>
      <c r="S57" s="299">
        <v>0</v>
      </c>
      <c r="T57" s="299">
        <v>0</v>
      </c>
      <c r="U57" s="299">
        <v>0</v>
      </c>
      <c r="V57" s="299">
        <v>0</v>
      </c>
      <c r="W57" s="299">
        <v>0</v>
      </c>
      <c r="X57" s="299">
        <v>0</v>
      </c>
      <c r="Y57" s="299">
        <v>0</v>
      </c>
      <c r="Z57" s="299">
        <v>0</v>
      </c>
      <c r="AA57" s="299">
        <v>0</v>
      </c>
      <c r="AB57" s="299">
        <v>0</v>
      </c>
      <c r="AC57" s="299">
        <v>0</v>
      </c>
      <c r="AD57" s="459">
        <v>0</v>
      </c>
      <c r="AE57" s="459">
        <v>0</v>
      </c>
      <c r="AF57" s="297">
        <v>0</v>
      </c>
    </row>
    <row r="58" spans="2:32" x14ac:dyDescent="0.2">
      <c r="B58" s="414">
        <v>3.4</v>
      </c>
      <c r="C58" s="308" t="s">
        <v>431</v>
      </c>
      <c r="D58" s="299"/>
      <c r="E58" s="299">
        <v>0</v>
      </c>
      <c r="F58" s="299">
        <v>0</v>
      </c>
      <c r="G58" s="299">
        <v>0</v>
      </c>
      <c r="H58" s="299">
        <v>0</v>
      </c>
      <c r="I58" s="299">
        <v>0</v>
      </c>
      <c r="J58" s="299">
        <v>0</v>
      </c>
      <c r="K58" s="299">
        <v>0</v>
      </c>
      <c r="L58" s="299">
        <v>0</v>
      </c>
      <c r="M58" s="299">
        <v>0</v>
      </c>
      <c r="N58" s="299">
        <v>0</v>
      </c>
      <c r="O58" s="299">
        <v>0</v>
      </c>
      <c r="P58" s="299">
        <v>0</v>
      </c>
      <c r="Q58" s="299">
        <v>0</v>
      </c>
      <c r="R58" s="299">
        <v>0</v>
      </c>
      <c r="S58" s="299">
        <v>0</v>
      </c>
      <c r="T58" s="299">
        <v>0</v>
      </c>
      <c r="U58" s="299">
        <v>0</v>
      </c>
      <c r="V58" s="299">
        <v>0</v>
      </c>
      <c r="W58" s="299">
        <v>0</v>
      </c>
      <c r="X58" s="299">
        <v>0</v>
      </c>
      <c r="Y58" s="299">
        <v>0</v>
      </c>
      <c r="Z58" s="299">
        <v>0</v>
      </c>
      <c r="AA58" s="299">
        <v>0</v>
      </c>
      <c r="AB58" s="299">
        <v>0</v>
      </c>
      <c r="AC58" s="299">
        <v>0</v>
      </c>
      <c r="AD58" s="459">
        <v>0</v>
      </c>
      <c r="AE58" s="459">
        <v>0</v>
      </c>
      <c r="AF58" s="297">
        <v>0</v>
      </c>
    </row>
    <row r="59" spans="2:32" ht="11.25" customHeight="1" x14ac:dyDescent="0.2">
      <c r="B59" s="414">
        <v>3.4</v>
      </c>
      <c r="C59" s="191" t="s">
        <v>236</v>
      </c>
      <c r="D59" s="299"/>
      <c r="E59" s="299">
        <v>0</v>
      </c>
      <c r="F59" s="299">
        <v>0</v>
      </c>
      <c r="G59" s="299">
        <v>0</v>
      </c>
      <c r="H59" s="299">
        <v>0</v>
      </c>
      <c r="I59" s="299">
        <v>0</v>
      </c>
      <c r="J59" s="299">
        <v>0</v>
      </c>
      <c r="K59" s="299">
        <v>0</v>
      </c>
      <c r="L59" s="299">
        <v>0</v>
      </c>
      <c r="M59" s="299">
        <v>0</v>
      </c>
      <c r="N59" s="299">
        <v>0</v>
      </c>
      <c r="O59" s="299">
        <v>0</v>
      </c>
      <c r="P59" s="299">
        <v>0</v>
      </c>
      <c r="Q59" s="299">
        <v>0</v>
      </c>
      <c r="R59" s="299">
        <v>0</v>
      </c>
      <c r="S59" s="299">
        <v>0</v>
      </c>
      <c r="T59" s="299">
        <v>0</v>
      </c>
      <c r="U59" s="299">
        <v>0</v>
      </c>
      <c r="V59" s="299">
        <v>0</v>
      </c>
      <c r="W59" s="299">
        <v>0</v>
      </c>
      <c r="X59" s="299">
        <v>0</v>
      </c>
      <c r="Y59" s="299">
        <v>0</v>
      </c>
      <c r="Z59" s="299">
        <v>0</v>
      </c>
      <c r="AA59" s="299">
        <v>0</v>
      </c>
      <c r="AB59" s="299">
        <v>0</v>
      </c>
      <c r="AC59" s="299">
        <v>0</v>
      </c>
      <c r="AD59" s="459">
        <v>0</v>
      </c>
      <c r="AE59" s="459">
        <v>0</v>
      </c>
      <c r="AF59" s="297">
        <v>0</v>
      </c>
    </row>
    <row r="60" spans="2:32" x14ac:dyDescent="0.2">
      <c r="B60" s="192"/>
      <c r="C60" s="309" t="s">
        <v>136</v>
      </c>
      <c r="D60" s="281">
        <f>SUM(D56:D59)</f>
        <v>0</v>
      </c>
      <c r="E60" s="281">
        <f>SUM(E56:E59)</f>
        <v>0</v>
      </c>
      <c r="F60" s="281">
        <f t="shared" ref="F60:AE60" si="19">SUM(F56:F59)</f>
        <v>0</v>
      </c>
      <c r="G60" s="281">
        <f t="shared" si="19"/>
        <v>0</v>
      </c>
      <c r="H60" s="281">
        <f t="shared" si="19"/>
        <v>0</v>
      </c>
      <c r="I60" s="281">
        <f t="shared" si="19"/>
        <v>0</v>
      </c>
      <c r="J60" s="281">
        <f t="shared" si="19"/>
        <v>0</v>
      </c>
      <c r="K60" s="281">
        <f t="shared" si="19"/>
        <v>0</v>
      </c>
      <c r="L60" s="281">
        <f t="shared" si="19"/>
        <v>0</v>
      </c>
      <c r="M60" s="281">
        <f t="shared" si="19"/>
        <v>0</v>
      </c>
      <c r="N60" s="281">
        <f t="shared" si="19"/>
        <v>0</v>
      </c>
      <c r="O60" s="281">
        <f t="shared" si="19"/>
        <v>0</v>
      </c>
      <c r="P60" s="281">
        <f t="shared" si="19"/>
        <v>0</v>
      </c>
      <c r="Q60" s="281">
        <f t="shared" si="19"/>
        <v>0</v>
      </c>
      <c r="R60" s="281">
        <f t="shared" si="19"/>
        <v>0</v>
      </c>
      <c r="S60" s="281">
        <f t="shared" si="19"/>
        <v>0</v>
      </c>
      <c r="T60" s="281">
        <f t="shared" si="19"/>
        <v>0</v>
      </c>
      <c r="U60" s="281">
        <f t="shared" si="19"/>
        <v>0</v>
      </c>
      <c r="V60" s="281">
        <f t="shared" si="19"/>
        <v>0</v>
      </c>
      <c r="W60" s="281">
        <f t="shared" si="19"/>
        <v>0</v>
      </c>
      <c r="X60" s="281">
        <f t="shared" si="19"/>
        <v>0</v>
      </c>
      <c r="Y60" s="281">
        <f t="shared" si="19"/>
        <v>0</v>
      </c>
      <c r="Z60" s="281">
        <f t="shared" si="19"/>
        <v>0</v>
      </c>
      <c r="AA60" s="281">
        <f t="shared" si="19"/>
        <v>0</v>
      </c>
      <c r="AB60" s="281">
        <f t="shared" si="19"/>
        <v>0</v>
      </c>
      <c r="AC60" s="281"/>
      <c r="AD60" s="450">
        <f t="shared" si="19"/>
        <v>0</v>
      </c>
      <c r="AE60" s="450">
        <f t="shared" si="19"/>
        <v>0</v>
      </c>
      <c r="AF60" s="450">
        <f t="shared" ref="AF60" si="20">SUM(AF56:AF59)</f>
        <v>0</v>
      </c>
    </row>
    <row r="61" spans="2:32" x14ac:dyDescent="0.2">
      <c r="B61" s="193"/>
      <c r="C61" s="194" t="s">
        <v>203</v>
      </c>
      <c r="D61" s="310"/>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460"/>
      <c r="AE61" s="460"/>
      <c r="AF61" s="460"/>
    </row>
    <row r="62" spans="2:32" x14ac:dyDescent="0.2">
      <c r="B62" s="414">
        <v>3.4</v>
      </c>
      <c r="C62" s="191" t="s">
        <v>216</v>
      </c>
      <c r="D62" s="299"/>
      <c r="E62" s="281">
        <f>D66</f>
        <v>0</v>
      </c>
      <c r="F62" s="281">
        <f t="shared" ref="F62:AB62" si="21">E66</f>
        <v>0</v>
      </c>
      <c r="G62" s="281">
        <f t="shared" si="21"/>
        <v>0</v>
      </c>
      <c r="H62" s="281">
        <f t="shared" si="21"/>
        <v>0</v>
      </c>
      <c r="I62" s="281">
        <f t="shared" si="21"/>
        <v>5106.2343192166027</v>
      </c>
      <c r="J62" s="281">
        <f t="shared" si="21"/>
        <v>5347.8779738938374</v>
      </c>
      <c r="K62" s="281">
        <f t="shared" si="21"/>
        <v>5429.9311683662481</v>
      </c>
      <c r="L62" s="281">
        <f t="shared" si="21"/>
        <v>5504.1265481153278</v>
      </c>
      <c r="M62" s="281">
        <f t="shared" si="21"/>
        <v>8848.4113504335292</v>
      </c>
      <c r="N62" s="281">
        <f t="shared" si="21"/>
        <v>8320.2330671664604</v>
      </c>
      <c r="O62" s="281">
        <f t="shared" si="21"/>
        <v>7884.2567713418484</v>
      </c>
      <c r="P62" s="281">
        <f t="shared" si="21"/>
        <v>7235.8895829103458</v>
      </c>
      <c r="Q62" s="281">
        <f t="shared" si="21"/>
        <v>34560.618994061275</v>
      </c>
      <c r="R62" s="281">
        <f t="shared" si="21"/>
        <v>32960.019096354838</v>
      </c>
      <c r="S62" s="281">
        <f t="shared" si="21"/>
        <v>32622.240409174803</v>
      </c>
      <c r="T62" s="281">
        <f t="shared" si="21"/>
        <v>32412.078196710041</v>
      </c>
      <c r="U62" s="281">
        <f t="shared" si="21"/>
        <v>31358.517877588678</v>
      </c>
      <c r="V62" s="281">
        <f t="shared" si="21"/>
        <v>229703.93582798945</v>
      </c>
      <c r="W62" s="281">
        <f t="shared" si="21"/>
        <v>195429.94104904606</v>
      </c>
      <c r="X62" s="281">
        <f t="shared" si="21"/>
        <v>155939.30953256442</v>
      </c>
      <c r="Y62" s="281">
        <f t="shared" si="21"/>
        <v>114450.45737843492</v>
      </c>
      <c r="Z62" s="281">
        <f t="shared" si="21"/>
        <v>74147.123611754563</v>
      </c>
      <c r="AA62" s="281">
        <f t="shared" si="21"/>
        <v>32349.063358691288</v>
      </c>
      <c r="AB62" s="281">
        <f t="shared" si="21"/>
        <v>32398.962330391088</v>
      </c>
      <c r="AC62" s="281">
        <f>AB66</f>
        <v>31813.264731930936</v>
      </c>
      <c r="AD62" s="450">
        <f>AC66</f>
        <v>32565.690027947003</v>
      </c>
      <c r="AE62" s="450">
        <f>AD66</f>
        <v>34077.49699135327</v>
      </c>
      <c r="AF62" s="450">
        <f>AE66</f>
        <v>35611.986221397958</v>
      </c>
    </row>
    <row r="63" spans="2:32" x14ac:dyDescent="0.2">
      <c r="B63" s="414">
        <v>3.4</v>
      </c>
      <c r="C63" s="191" t="s">
        <v>192</v>
      </c>
      <c r="D63" s="299"/>
      <c r="E63" s="299">
        <v>0</v>
      </c>
      <c r="F63" s="299">
        <v>0</v>
      </c>
      <c r="G63" s="299">
        <v>0</v>
      </c>
      <c r="H63" s="299">
        <v>5106.2343192166027</v>
      </c>
      <c r="I63" s="299">
        <v>0</v>
      </c>
      <c r="J63" s="299">
        <v>0</v>
      </c>
      <c r="K63" s="299">
        <v>0</v>
      </c>
      <c r="L63" s="299">
        <v>3281.6915871516944</v>
      </c>
      <c r="M63" s="299">
        <v>0</v>
      </c>
      <c r="N63" s="299">
        <v>0</v>
      </c>
      <c r="O63" s="299">
        <v>0</v>
      </c>
      <c r="P63" s="299">
        <v>27827.254856311793</v>
      </c>
      <c r="Q63" s="299">
        <v>0</v>
      </c>
      <c r="R63" s="299">
        <v>0</v>
      </c>
      <c r="S63" s="299">
        <v>0</v>
      </c>
      <c r="T63" s="299">
        <v>0</v>
      </c>
      <c r="U63" s="299">
        <v>199048.02345965998</v>
      </c>
      <c r="V63" s="299">
        <v>0</v>
      </c>
      <c r="W63" s="299">
        <v>0</v>
      </c>
      <c r="X63" s="299">
        <v>5.1343536504439957E-2</v>
      </c>
      <c r="Y63" s="299">
        <v>0</v>
      </c>
      <c r="Z63" s="299">
        <v>0</v>
      </c>
      <c r="AA63" s="299">
        <v>0</v>
      </c>
      <c r="AB63" s="299">
        <v>0</v>
      </c>
      <c r="AC63" s="299">
        <v>0</v>
      </c>
      <c r="AD63" s="459">
        <v>0</v>
      </c>
      <c r="AE63" s="459">
        <v>0</v>
      </c>
      <c r="AF63" s="297">
        <v>0</v>
      </c>
    </row>
    <row r="64" spans="2:32" x14ac:dyDescent="0.2">
      <c r="B64" s="414">
        <v>3.4</v>
      </c>
      <c r="C64" s="308" t="s">
        <v>237</v>
      </c>
      <c r="D64" s="299"/>
      <c r="E64" s="299">
        <v>0</v>
      </c>
      <c r="F64" s="299">
        <v>0</v>
      </c>
      <c r="G64" s="299">
        <v>0</v>
      </c>
      <c r="H64" s="299">
        <v>0</v>
      </c>
      <c r="I64" s="299">
        <v>241.64365467723439</v>
      </c>
      <c r="J64" s="299">
        <v>82.053194472410624</v>
      </c>
      <c r="K64" s="299">
        <v>74.195379749079422</v>
      </c>
      <c r="L64" s="299">
        <v>62.593215166507306</v>
      </c>
      <c r="M64" s="299">
        <v>-528.17828326706922</v>
      </c>
      <c r="N64" s="299">
        <v>-435.97629582461161</v>
      </c>
      <c r="O64" s="299">
        <v>-648.36718843150277</v>
      </c>
      <c r="P64" s="299">
        <v>-502.52544516086186</v>
      </c>
      <c r="Q64" s="299">
        <v>-1600.5998977064355</v>
      </c>
      <c r="R64" s="299">
        <v>-337.77868718003373</v>
      </c>
      <c r="S64" s="299">
        <v>-210.16221246476107</v>
      </c>
      <c r="T64" s="299">
        <v>-1053.5603191213631</v>
      </c>
      <c r="U64" s="299">
        <v>-702.60550925922632</v>
      </c>
      <c r="V64" s="299">
        <v>-34273.994778943379</v>
      </c>
      <c r="W64" s="299">
        <v>-39490.631516481626</v>
      </c>
      <c r="X64" s="299">
        <v>-41488.903497666011</v>
      </c>
      <c r="Y64" s="299">
        <v>-40303.333766680349</v>
      </c>
      <c r="Z64" s="299">
        <v>-41798.060253063275</v>
      </c>
      <c r="AA64" s="299">
        <v>49.898971699798558</v>
      </c>
      <c r="AB64" s="299">
        <v>-585.69759846015313</v>
      </c>
      <c r="AC64" s="299">
        <v>752.42529601606611</v>
      </c>
      <c r="AD64" s="299">
        <v>1511.8069634062631</v>
      </c>
      <c r="AE64" s="299">
        <v>1534.4892300446907</v>
      </c>
      <c r="AF64" s="297">
        <v>807.77303863996349</v>
      </c>
    </row>
    <row r="65" spans="2:32" x14ac:dyDescent="0.2">
      <c r="B65" s="414">
        <v>3.4</v>
      </c>
      <c r="C65" s="191" t="s">
        <v>236</v>
      </c>
      <c r="D65" s="299"/>
      <c r="E65" s="299">
        <v>0</v>
      </c>
      <c r="F65" s="299">
        <v>0</v>
      </c>
      <c r="G65" s="299">
        <v>0</v>
      </c>
      <c r="H65" s="299">
        <v>0</v>
      </c>
      <c r="I65" s="299">
        <v>0</v>
      </c>
      <c r="J65" s="299">
        <v>0</v>
      </c>
      <c r="K65" s="299">
        <v>0</v>
      </c>
      <c r="L65" s="299">
        <v>0</v>
      </c>
      <c r="M65" s="299">
        <v>0</v>
      </c>
      <c r="N65" s="299">
        <v>0</v>
      </c>
      <c r="O65" s="299">
        <v>0</v>
      </c>
      <c r="P65" s="299">
        <v>0</v>
      </c>
      <c r="Q65" s="299">
        <v>0</v>
      </c>
      <c r="R65" s="299">
        <v>0</v>
      </c>
      <c r="S65" s="299">
        <v>0</v>
      </c>
      <c r="T65" s="299">
        <v>0</v>
      </c>
      <c r="U65" s="299">
        <v>0</v>
      </c>
      <c r="V65" s="299">
        <v>0</v>
      </c>
      <c r="W65" s="299">
        <v>0</v>
      </c>
      <c r="X65" s="299">
        <v>0</v>
      </c>
      <c r="Y65" s="299">
        <v>0</v>
      </c>
      <c r="Z65" s="299">
        <v>0</v>
      </c>
      <c r="AA65" s="299">
        <v>0</v>
      </c>
      <c r="AB65" s="299">
        <v>0</v>
      </c>
      <c r="AC65" s="299">
        <v>0</v>
      </c>
      <c r="AD65" s="459">
        <v>0</v>
      </c>
      <c r="AE65" s="459">
        <v>0</v>
      </c>
      <c r="AF65" s="297">
        <v>0</v>
      </c>
    </row>
    <row r="66" spans="2:32" x14ac:dyDescent="0.2">
      <c r="B66" s="192"/>
      <c r="C66" s="309" t="s">
        <v>204</v>
      </c>
      <c r="D66" s="281">
        <f>SUM(D62:D65)</f>
        <v>0</v>
      </c>
      <c r="E66" s="281">
        <f>SUM(E62:E65)</f>
        <v>0</v>
      </c>
      <c r="F66" s="281">
        <f t="shared" ref="F66:AE66" si="22">SUM(F62:F65)</f>
        <v>0</v>
      </c>
      <c r="G66" s="281">
        <f t="shared" si="22"/>
        <v>0</v>
      </c>
      <c r="H66" s="281">
        <f t="shared" si="22"/>
        <v>5106.2343192166027</v>
      </c>
      <c r="I66" s="281">
        <f t="shared" si="22"/>
        <v>5347.8779738938374</v>
      </c>
      <c r="J66" s="281">
        <f t="shared" si="22"/>
        <v>5429.9311683662481</v>
      </c>
      <c r="K66" s="281">
        <f t="shared" si="22"/>
        <v>5504.1265481153278</v>
      </c>
      <c r="L66" s="281">
        <f t="shared" si="22"/>
        <v>8848.4113504335292</v>
      </c>
      <c r="M66" s="281">
        <f t="shared" si="22"/>
        <v>8320.2330671664604</v>
      </c>
      <c r="N66" s="281">
        <f t="shared" si="22"/>
        <v>7884.2567713418484</v>
      </c>
      <c r="O66" s="281">
        <f t="shared" si="22"/>
        <v>7235.8895829103458</v>
      </c>
      <c r="P66" s="281">
        <f t="shared" si="22"/>
        <v>34560.618994061275</v>
      </c>
      <c r="Q66" s="281">
        <f t="shared" si="22"/>
        <v>32960.019096354838</v>
      </c>
      <c r="R66" s="281">
        <f t="shared" si="22"/>
        <v>32622.240409174803</v>
      </c>
      <c r="S66" s="281">
        <f t="shared" si="22"/>
        <v>32412.078196710041</v>
      </c>
      <c r="T66" s="281">
        <f t="shared" si="22"/>
        <v>31358.517877588678</v>
      </c>
      <c r="U66" s="281">
        <f t="shared" si="22"/>
        <v>229703.93582798945</v>
      </c>
      <c r="V66" s="281">
        <f t="shared" si="22"/>
        <v>195429.94104904606</v>
      </c>
      <c r="W66" s="281">
        <f t="shared" si="22"/>
        <v>155939.30953256442</v>
      </c>
      <c r="X66" s="281">
        <f t="shared" si="22"/>
        <v>114450.45737843492</v>
      </c>
      <c r="Y66" s="281">
        <f t="shared" si="22"/>
        <v>74147.123611754563</v>
      </c>
      <c r="Z66" s="281">
        <f t="shared" si="22"/>
        <v>32349.063358691288</v>
      </c>
      <c r="AA66" s="281">
        <f t="shared" si="22"/>
        <v>32398.962330391088</v>
      </c>
      <c r="AB66" s="281">
        <f t="shared" si="22"/>
        <v>31813.264731930936</v>
      </c>
      <c r="AC66" s="450">
        <f t="shared" si="22"/>
        <v>32565.690027947003</v>
      </c>
      <c r="AD66" s="450">
        <f t="shared" si="22"/>
        <v>34077.49699135327</v>
      </c>
      <c r="AE66" s="450">
        <f t="shared" si="22"/>
        <v>35611.986221397958</v>
      </c>
      <c r="AF66" s="450">
        <f t="shared" ref="AF66" si="23">SUM(AF62:AF65)</f>
        <v>36419.759260037921</v>
      </c>
    </row>
    <row r="67" spans="2:32" x14ac:dyDescent="0.2">
      <c r="B67" s="193"/>
      <c r="C67" s="194" t="s">
        <v>262</v>
      </c>
      <c r="D67" s="310"/>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460"/>
      <c r="AE67" s="460"/>
      <c r="AF67" s="460"/>
    </row>
    <row r="68" spans="2:32" x14ac:dyDescent="0.2">
      <c r="B68" s="414">
        <v>3.4</v>
      </c>
      <c r="C68" s="191" t="s">
        <v>216</v>
      </c>
      <c r="D68" s="299"/>
      <c r="E68" s="281">
        <f>D72</f>
        <v>0</v>
      </c>
      <c r="F68" s="281">
        <f t="shared" ref="F68:AB68" si="24">E72</f>
        <v>0</v>
      </c>
      <c r="G68" s="281">
        <f t="shared" si="24"/>
        <v>0</v>
      </c>
      <c r="H68" s="281">
        <f t="shared" si="24"/>
        <v>0</v>
      </c>
      <c r="I68" s="281">
        <f t="shared" si="24"/>
        <v>0</v>
      </c>
      <c r="J68" s="281">
        <f t="shared" si="24"/>
        <v>0</v>
      </c>
      <c r="K68" s="281">
        <f t="shared" si="24"/>
        <v>0</v>
      </c>
      <c r="L68" s="281">
        <f t="shared" si="24"/>
        <v>0</v>
      </c>
      <c r="M68" s="281">
        <f t="shared" si="24"/>
        <v>0</v>
      </c>
      <c r="N68" s="281">
        <f t="shared" si="24"/>
        <v>0</v>
      </c>
      <c r="O68" s="281">
        <f t="shared" si="24"/>
        <v>0</v>
      </c>
      <c r="P68" s="281">
        <f t="shared" si="24"/>
        <v>0</v>
      </c>
      <c r="Q68" s="281">
        <f t="shared" si="24"/>
        <v>0</v>
      </c>
      <c r="R68" s="281">
        <f t="shared" si="24"/>
        <v>0</v>
      </c>
      <c r="S68" s="281">
        <f t="shared" si="24"/>
        <v>0</v>
      </c>
      <c r="T68" s="281">
        <f t="shared" si="24"/>
        <v>0</v>
      </c>
      <c r="U68" s="281">
        <f t="shared" si="24"/>
        <v>0</v>
      </c>
      <c r="V68" s="281">
        <f t="shared" si="24"/>
        <v>0</v>
      </c>
      <c r="W68" s="281">
        <f t="shared" si="24"/>
        <v>0</v>
      </c>
      <c r="X68" s="281">
        <f t="shared" si="24"/>
        <v>0</v>
      </c>
      <c r="Y68" s="281">
        <f t="shared" si="24"/>
        <v>0</v>
      </c>
      <c r="Z68" s="281">
        <f t="shared" si="24"/>
        <v>0</v>
      </c>
      <c r="AA68" s="281">
        <f t="shared" si="24"/>
        <v>0</v>
      </c>
      <c r="AB68" s="281">
        <f t="shared" si="24"/>
        <v>0</v>
      </c>
      <c r="AC68" s="281">
        <f>AB72</f>
        <v>0</v>
      </c>
      <c r="AD68" s="450">
        <f>AC72</f>
        <v>0</v>
      </c>
      <c r="AE68" s="450">
        <f>AD72</f>
        <v>0</v>
      </c>
      <c r="AF68" s="450">
        <f>AE72</f>
        <v>0</v>
      </c>
    </row>
    <row r="69" spans="2:32" x14ac:dyDescent="0.2">
      <c r="B69" s="414">
        <v>3.4</v>
      </c>
      <c r="C69" s="191" t="s">
        <v>192</v>
      </c>
      <c r="D69" s="299"/>
      <c r="E69" s="299">
        <v>0</v>
      </c>
      <c r="F69" s="299">
        <v>0</v>
      </c>
      <c r="G69" s="299">
        <v>0</v>
      </c>
      <c r="H69" s="299">
        <v>0</v>
      </c>
      <c r="I69" s="299">
        <v>0</v>
      </c>
      <c r="J69" s="299">
        <v>0</v>
      </c>
      <c r="K69" s="299">
        <v>0</v>
      </c>
      <c r="L69" s="299">
        <v>0</v>
      </c>
      <c r="M69" s="299">
        <v>0</v>
      </c>
      <c r="N69" s="299">
        <v>0</v>
      </c>
      <c r="O69" s="299">
        <v>0</v>
      </c>
      <c r="P69" s="299">
        <v>0</v>
      </c>
      <c r="Q69" s="299">
        <v>0</v>
      </c>
      <c r="R69" s="299">
        <v>0</v>
      </c>
      <c r="S69" s="299">
        <v>0</v>
      </c>
      <c r="T69" s="299">
        <v>0</v>
      </c>
      <c r="U69" s="299">
        <v>0</v>
      </c>
      <c r="V69" s="299">
        <v>0</v>
      </c>
      <c r="W69" s="299">
        <v>0</v>
      </c>
      <c r="X69" s="299">
        <v>0</v>
      </c>
      <c r="Y69" s="299">
        <v>0</v>
      </c>
      <c r="Z69" s="299">
        <v>0</v>
      </c>
      <c r="AA69" s="299">
        <v>0</v>
      </c>
      <c r="AB69" s="299">
        <v>0</v>
      </c>
      <c r="AC69" s="299">
        <v>0</v>
      </c>
      <c r="AD69" s="459">
        <v>0</v>
      </c>
      <c r="AE69" s="459">
        <v>0</v>
      </c>
      <c r="AF69" s="297">
        <v>0</v>
      </c>
    </row>
    <row r="70" spans="2:32" x14ac:dyDescent="0.2">
      <c r="B70" s="414">
        <v>3.4</v>
      </c>
      <c r="C70" s="308" t="s">
        <v>237</v>
      </c>
      <c r="D70" s="299"/>
      <c r="E70" s="299">
        <v>0</v>
      </c>
      <c r="F70" s="299">
        <v>0</v>
      </c>
      <c r="G70" s="299">
        <v>0</v>
      </c>
      <c r="H70" s="299">
        <v>0</v>
      </c>
      <c r="I70" s="299">
        <v>0</v>
      </c>
      <c r="J70" s="299">
        <v>0</v>
      </c>
      <c r="K70" s="299">
        <v>0</v>
      </c>
      <c r="L70" s="299">
        <v>0</v>
      </c>
      <c r="M70" s="299">
        <v>0</v>
      </c>
      <c r="N70" s="299">
        <v>0</v>
      </c>
      <c r="O70" s="299">
        <v>0</v>
      </c>
      <c r="P70" s="299">
        <v>0</v>
      </c>
      <c r="Q70" s="299">
        <v>0</v>
      </c>
      <c r="R70" s="299">
        <v>0</v>
      </c>
      <c r="S70" s="299">
        <v>0</v>
      </c>
      <c r="T70" s="299">
        <v>0</v>
      </c>
      <c r="U70" s="299">
        <v>0</v>
      </c>
      <c r="V70" s="299">
        <v>0</v>
      </c>
      <c r="W70" s="299">
        <v>0</v>
      </c>
      <c r="X70" s="299">
        <v>0</v>
      </c>
      <c r="Y70" s="299">
        <v>0</v>
      </c>
      <c r="Z70" s="299">
        <v>0</v>
      </c>
      <c r="AA70" s="299">
        <v>0</v>
      </c>
      <c r="AB70" s="299">
        <v>0</v>
      </c>
      <c r="AC70" s="299">
        <v>0</v>
      </c>
      <c r="AD70" s="459">
        <v>0</v>
      </c>
      <c r="AE70" s="459">
        <v>0</v>
      </c>
      <c r="AF70" s="297">
        <v>0</v>
      </c>
    </row>
    <row r="71" spans="2:32" x14ac:dyDescent="0.2">
      <c r="B71" s="414">
        <v>3.4</v>
      </c>
      <c r="C71" s="191" t="s">
        <v>236</v>
      </c>
      <c r="D71" s="299"/>
      <c r="E71" s="299">
        <v>0</v>
      </c>
      <c r="F71" s="299">
        <v>0</v>
      </c>
      <c r="G71" s="299">
        <v>0</v>
      </c>
      <c r="H71" s="299">
        <v>0</v>
      </c>
      <c r="I71" s="299">
        <v>0</v>
      </c>
      <c r="J71" s="299">
        <v>0</v>
      </c>
      <c r="K71" s="299">
        <v>0</v>
      </c>
      <c r="L71" s="299">
        <v>0</v>
      </c>
      <c r="M71" s="299">
        <v>0</v>
      </c>
      <c r="N71" s="299">
        <v>0</v>
      </c>
      <c r="O71" s="299">
        <v>0</v>
      </c>
      <c r="P71" s="299">
        <v>0</v>
      </c>
      <c r="Q71" s="299">
        <v>0</v>
      </c>
      <c r="R71" s="299">
        <v>0</v>
      </c>
      <c r="S71" s="299">
        <v>0</v>
      </c>
      <c r="T71" s="299">
        <v>0</v>
      </c>
      <c r="U71" s="299">
        <v>0</v>
      </c>
      <c r="V71" s="299">
        <v>0</v>
      </c>
      <c r="W71" s="299">
        <v>0</v>
      </c>
      <c r="X71" s="299">
        <v>0</v>
      </c>
      <c r="Y71" s="299">
        <v>0</v>
      </c>
      <c r="Z71" s="299">
        <v>0</v>
      </c>
      <c r="AA71" s="299">
        <v>0</v>
      </c>
      <c r="AB71" s="299">
        <v>0</v>
      </c>
      <c r="AC71" s="299">
        <v>0</v>
      </c>
      <c r="AD71" s="459">
        <v>0</v>
      </c>
      <c r="AE71" s="459">
        <v>0</v>
      </c>
      <c r="AF71" s="297">
        <v>0</v>
      </c>
    </row>
    <row r="72" spans="2:32" x14ac:dyDescent="0.2">
      <c r="B72" s="192"/>
      <c r="C72" s="309" t="s">
        <v>263</v>
      </c>
      <c r="D72" s="281">
        <f>SUM(D68:D70)</f>
        <v>0</v>
      </c>
      <c r="E72" s="281">
        <f>SUM(E68:E70)</f>
        <v>0</v>
      </c>
      <c r="F72" s="281">
        <f t="shared" ref="F72:AB72" si="25">SUM(F68:F70)</f>
        <v>0</v>
      </c>
      <c r="G72" s="281">
        <f t="shared" si="25"/>
        <v>0</v>
      </c>
      <c r="H72" s="281">
        <f t="shared" si="25"/>
        <v>0</v>
      </c>
      <c r="I72" s="281">
        <f t="shared" si="25"/>
        <v>0</v>
      </c>
      <c r="J72" s="281">
        <f t="shared" si="25"/>
        <v>0</v>
      </c>
      <c r="K72" s="281">
        <f t="shared" si="25"/>
        <v>0</v>
      </c>
      <c r="L72" s="281">
        <f t="shared" si="25"/>
        <v>0</v>
      </c>
      <c r="M72" s="281">
        <f t="shared" si="25"/>
        <v>0</v>
      </c>
      <c r="N72" s="281">
        <f t="shared" si="25"/>
        <v>0</v>
      </c>
      <c r="O72" s="281">
        <f t="shared" si="25"/>
        <v>0</v>
      </c>
      <c r="P72" s="281">
        <f t="shared" si="25"/>
        <v>0</v>
      </c>
      <c r="Q72" s="281">
        <f t="shared" si="25"/>
        <v>0</v>
      </c>
      <c r="R72" s="281">
        <f t="shared" si="25"/>
        <v>0</v>
      </c>
      <c r="S72" s="281">
        <f t="shared" si="25"/>
        <v>0</v>
      </c>
      <c r="T72" s="281">
        <f t="shared" si="25"/>
        <v>0</v>
      </c>
      <c r="U72" s="281">
        <f t="shared" si="25"/>
        <v>0</v>
      </c>
      <c r="V72" s="281">
        <f t="shared" si="25"/>
        <v>0</v>
      </c>
      <c r="W72" s="281">
        <f t="shared" si="25"/>
        <v>0</v>
      </c>
      <c r="X72" s="281">
        <f t="shared" si="25"/>
        <v>0</v>
      </c>
      <c r="Y72" s="281">
        <f t="shared" si="25"/>
        <v>0</v>
      </c>
      <c r="Z72" s="281">
        <f t="shared" si="25"/>
        <v>0</v>
      </c>
      <c r="AA72" s="281">
        <f t="shared" si="25"/>
        <v>0</v>
      </c>
      <c r="AB72" s="281">
        <f t="shared" si="25"/>
        <v>0</v>
      </c>
      <c r="AC72" s="450">
        <f>SUM(AC68:AC70)</f>
        <v>0</v>
      </c>
      <c r="AD72" s="450">
        <f>SUM(AD68:AD70)</f>
        <v>0</v>
      </c>
      <c r="AE72" s="450">
        <f>SUM(AE68:AE70)</f>
        <v>0</v>
      </c>
      <c r="AF72" s="450">
        <f>SUM(AF68:AF70)</f>
        <v>0</v>
      </c>
    </row>
    <row r="73" spans="2:32" x14ac:dyDescent="0.2">
      <c r="B73" s="192"/>
      <c r="C73" s="340" t="s">
        <v>71</v>
      </c>
      <c r="D73" s="281">
        <f>SUM(D18,D24,D30,D36,D42,D48,D54,D60,D66,D72)</f>
        <v>0</v>
      </c>
      <c r="E73" s="281">
        <f>SUM(E18,E24,E30,E36,E42,E48,E54,E60,E66,E72)</f>
        <v>12709612.786901509</v>
      </c>
      <c r="F73" s="281">
        <f t="shared" ref="F73:AB73" si="26">SUM(F18,F24,F30,F36,F42,F48,F54,F60,F66,F72)</f>
        <v>12634801.944744714</v>
      </c>
      <c r="G73" s="281">
        <f t="shared" si="26"/>
        <v>12610086.237071574</v>
      </c>
      <c r="H73" s="281">
        <f t="shared" si="26"/>
        <v>12855127.484274568</v>
      </c>
      <c r="I73" s="281">
        <f t="shared" si="26"/>
        <v>13462703.795742095</v>
      </c>
      <c r="J73" s="281">
        <f t="shared" si="26"/>
        <v>13713364.760320211</v>
      </c>
      <c r="K73" s="281">
        <f t="shared" si="26"/>
        <v>13906063.083004871</v>
      </c>
      <c r="L73" s="281">
        <f t="shared" si="26"/>
        <v>14065861.011732386</v>
      </c>
      <c r="M73" s="281">
        <f t="shared" si="26"/>
        <v>14407136.546208311</v>
      </c>
      <c r="N73" s="281">
        <f t="shared" si="26"/>
        <v>14778429.724106289</v>
      </c>
      <c r="O73" s="281">
        <f t="shared" si="26"/>
        <v>14867306.79015228</v>
      </c>
      <c r="P73" s="281">
        <f t="shared" si="26"/>
        <v>15738998.009820029</v>
      </c>
      <c r="Q73" s="281">
        <f t="shared" si="26"/>
        <v>15727100.530059466</v>
      </c>
      <c r="R73" s="281">
        <f t="shared" si="26"/>
        <v>15963275.81885092</v>
      </c>
      <c r="S73" s="281">
        <f t="shared" si="26"/>
        <v>16286793.503460212</v>
      </c>
      <c r="T73" s="281">
        <f t="shared" si="26"/>
        <v>16217986.504419096</v>
      </c>
      <c r="U73" s="281">
        <f t="shared" si="26"/>
        <v>16541014.527064595</v>
      </c>
      <c r="V73" s="281">
        <f t="shared" si="26"/>
        <v>16730100.939588439</v>
      </c>
      <c r="W73" s="281">
        <f t="shared" si="26"/>
        <v>16699144.116663236</v>
      </c>
      <c r="X73" s="281">
        <f t="shared" si="26"/>
        <v>16565995.046507442</v>
      </c>
      <c r="Y73" s="281">
        <f t="shared" si="26"/>
        <v>16828402.438250024</v>
      </c>
      <c r="Z73" s="281">
        <f t="shared" si="26"/>
        <v>16849906.939418729</v>
      </c>
      <c r="AA73" s="281">
        <f t="shared" si="26"/>
        <v>16825077.810336601</v>
      </c>
      <c r="AB73" s="281">
        <f t="shared" si="26"/>
        <v>16468548.123852521</v>
      </c>
      <c r="AC73" s="281">
        <f>SUM(AC18,AC24,AC30,AC36,AC42,AC48,AC54,AC60,AC66,AC72)</f>
        <v>16805086.097966958</v>
      </c>
      <c r="AD73" s="450">
        <f>SUM(AD18,AD24,AD30,AD36,AD42,AD48,AD54,AD60,AD66,AD72)</f>
        <v>17529436.147577759</v>
      </c>
      <c r="AE73" s="450">
        <f>SUM(AE18,AE24,AE30,AE36,AE42,AE48,AE54,AE60,AE66,AE72)</f>
        <v>18502381.055930816</v>
      </c>
      <c r="AF73" s="450">
        <f>SUM(AF18,AF24,AF30,AF36,AF42,AF48,AF54,AF60,AF66,AF72)</f>
        <v>19775756.234356582</v>
      </c>
    </row>
    <row r="74" spans="2:32" x14ac:dyDescent="0.2">
      <c r="B74" s="195"/>
      <c r="C74" s="339" t="s">
        <v>108</v>
      </c>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461"/>
      <c r="AE74" s="461"/>
      <c r="AF74" s="461"/>
    </row>
    <row r="75" spans="2:32" x14ac:dyDescent="0.2">
      <c r="B75" s="193"/>
      <c r="C75" s="341" t="s">
        <v>432</v>
      </c>
      <c r="D75" s="310"/>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460"/>
      <c r="AE75" s="460"/>
      <c r="AF75" s="460"/>
    </row>
    <row r="76" spans="2:32" x14ac:dyDescent="0.2">
      <c r="B76" s="414">
        <v>3.4</v>
      </c>
      <c r="C76" s="191" t="s">
        <v>216</v>
      </c>
      <c r="D76" s="299"/>
      <c r="E76" s="281">
        <f>D80</f>
        <v>0</v>
      </c>
      <c r="F76" s="281">
        <f t="shared" ref="F76:AB76" si="27">E80</f>
        <v>0</v>
      </c>
      <c r="G76" s="281">
        <f t="shared" si="27"/>
        <v>0</v>
      </c>
      <c r="H76" s="281">
        <f t="shared" si="27"/>
        <v>0</v>
      </c>
      <c r="I76" s="281">
        <f t="shared" si="27"/>
        <v>0</v>
      </c>
      <c r="J76" s="281">
        <f t="shared" si="27"/>
        <v>0</v>
      </c>
      <c r="K76" s="281">
        <f t="shared" si="27"/>
        <v>0</v>
      </c>
      <c r="L76" s="281">
        <f t="shared" si="27"/>
        <v>0</v>
      </c>
      <c r="M76" s="281">
        <f t="shared" si="27"/>
        <v>0</v>
      </c>
      <c r="N76" s="281">
        <f t="shared" si="27"/>
        <v>0</v>
      </c>
      <c r="O76" s="281">
        <f t="shared" si="27"/>
        <v>0</v>
      </c>
      <c r="P76" s="281">
        <f t="shared" si="27"/>
        <v>0</v>
      </c>
      <c r="Q76" s="281">
        <f t="shared" si="27"/>
        <v>0</v>
      </c>
      <c r="R76" s="281">
        <f t="shared" si="27"/>
        <v>0</v>
      </c>
      <c r="S76" s="281">
        <f t="shared" si="27"/>
        <v>0</v>
      </c>
      <c r="T76" s="281">
        <f t="shared" si="27"/>
        <v>0</v>
      </c>
      <c r="U76" s="281">
        <f t="shared" si="27"/>
        <v>0</v>
      </c>
      <c r="V76" s="281">
        <f t="shared" si="27"/>
        <v>0</v>
      </c>
      <c r="W76" s="281">
        <f t="shared" si="27"/>
        <v>0</v>
      </c>
      <c r="X76" s="281">
        <f t="shared" si="27"/>
        <v>0</v>
      </c>
      <c r="Y76" s="281">
        <f t="shared" si="27"/>
        <v>4390.7814891740345</v>
      </c>
      <c r="Z76" s="281">
        <f t="shared" si="27"/>
        <v>4586.1338266909825</v>
      </c>
      <c r="AA76" s="281">
        <f t="shared" si="27"/>
        <v>7404.1886789062974</v>
      </c>
      <c r="AB76" s="281">
        <f t="shared" si="27"/>
        <v>70835.155063026614</v>
      </c>
      <c r="AC76" s="281">
        <f>AB80</f>
        <v>122309.76411550841</v>
      </c>
      <c r="AD76" s="450">
        <f>AC80</f>
        <v>140803.55724391594</v>
      </c>
      <c r="AE76" s="450">
        <f>AD80</f>
        <v>305512.83938409493</v>
      </c>
      <c r="AF76" s="450">
        <f>AE80</f>
        <v>357470.82542960631</v>
      </c>
    </row>
    <row r="77" spans="2:32" x14ac:dyDescent="0.2">
      <c r="B77" s="414">
        <v>3.4</v>
      </c>
      <c r="C77" s="191" t="s">
        <v>192</v>
      </c>
      <c r="D77" s="299"/>
      <c r="E77" s="299">
        <v>0</v>
      </c>
      <c r="F77" s="299">
        <v>0</v>
      </c>
      <c r="G77" s="299">
        <v>0</v>
      </c>
      <c r="H77" s="299">
        <v>0</v>
      </c>
      <c r="I77" s="299">
        <v>0</v>
      </c>
      <c r="J77" s="299">
        <v>0</v>
      </c>
      <c r="K77" s="299">
        <v>0</v>
      </c>
      <c r="L77" s="299">
        <v>0</v>
      </c>
      <c r="M77" s="299">
        <v>0</v>
      </c>
      <c r="N77" s="299">
        <v>0</v>
      </c>
      <c r="O77" s="299">
        <v>0</v>
      </c>
      <c r="P77" s="299">
        <v>0</v>
      </c>
      <c r="Q77" s="299">
        <v>0</v>
      </c>
      <c r="R77" s="299">
        <v>0</v>
      </c>
      <c r="S77" s="299">
        <v>0</v>
      </c>
      <c r="T77" s="299">
        <v>0</v>
      </c>
      <c r="U77" s="299">
        <v>0</v>
      </c>
      <c r="V77" s="299">
        <v>0</v>
      </c>
      <c r="W77" s="299">
        <v>0</v>
      </c>
      <c r="X77" s="299">
        <v>4410.3200700693606</v>
      </c>
      <c r="Y77" s="299">
        <v>1018.2906946515785</v>
      </c>
      <c r="Z77" s="299">
        <v>3836.9358585765935</v>
      </c>
      <c r="AA77" s="299">
        <v>65505.815079092805</v>
      </c>
      <c r="AB77" s="299">
        <v>67280.866289838334</v>
      </c>
      <c r="AC77" s="299">
        <v>43092.339531434205</v>
      </c>
      <c r="AD77" s="299">
        <v>193492.33666257496</v>
      </c>
      <c r="AE77" s="299">
        <v>114109.12527184328</v>
      </c>
      <c r="AF77" s="297">
        <v>32047.370797989581</v>
      </c>
    </row>
    <row r="78" spans="2:32" x14ac:dyDescent="0.2">
      <c r="B78" s="414">
        <v>3.4</v>
      </c>
      <c r="C78" s="308" t="s">
        <v>431</v>
      </c>
      <c r="D78" s="299"/>
      <c r="E78" s="299">
        <v>0</v>
      </c>
      <c r="F78" s="299">
        <v>0</v>
      </c>
      <c r="G78" s="299">
        <v>0</v>
      </c>
      <c r="H78" s="299">
        <v>0</v>
      </c>
      <c r="I78" s="299">
        <v>0</v>
      </c>
      <c r="J78" s="299">
        <v>0</v>
      </c>
      <c r="K78" s="299">
        <v>0</v>
      </c>
      <c r="L78" s="299">
        <v>0</v>
      </c>
      <c r="M78" s="299">
        <v>0</v>
      </c>
      <c r="N78" s="299">
        <v>0</v>
      </c>
      <c r="O78" s="299">
        <v>0</v>
      </c>
      <c r="P78" s="299">
        <v>0</v>
      </c>
      <c r="Q78" s="299">
        <v>0</v>
      </c>
      <c r="R78" s="299">
        <v>0</v>
      </c>
      <c r="S78" s="299">
        <v>0</v>
      </c>
      <c r="T78" s="299">
        <v>0</v>
      </c>
      <c r="U78" s="299">
        <v>0</v>
      </c>
      <c r="V78" s="299">
        <v>0</v>
      </c>
      <c r="W78" s="299">
        <v>0</v>
      </c>
      <c r="X78" s="299">
        <v>0</v>
      </c>
      <c r="Y78" s="299">
        <v>-802.23746877645806</v>
      </c>
      <c r="Z78" s="299">
        <v>-1012.3872810963235</v>
      </c>
      <c r="AA78" s="299">
        <v>-1794.7493077957304</v>
      </c>
      <c r="AB78" s="299">
        <v>-15442.9140642774</v>
      </c>
      <c r="AC78" s="299">
        <v>-23775.804094141386</v>
      </c>
      <c r="AD78" s="299">
        <v>-28731.946333599066</v>
      </c>
      <c r="AE78" s="299">
        <v>-62101.922900883277</v>
      </c>
      <c r="AF78" s="297">
        <v>-94993.514031554732</v>
      </c>
    </row>
    <row r="79" spans="2:32" x14ac:dyDescent="0.2">
      <c r="B79" s="414">
        <v>3.4</v>
      </c>
      <c r="C79" s="191" t="s">
        <v>242</v>
      </c>
      <c r="D79" s="299"/>
      <c r="E79" s="299">
        <v>0</v>
      </c>
      <c r="F79" s="299">
        <v>0</v>
      </c>
      <c r="G79" s="299">
        <v>0</v>
      </c>
      <c r="H79" s="299">
        <v>0</v>
      </c>
      <c r="I79" s="299">
        <v>0</v>
      </c>
      <c r="J79" s="299">
        <v>0</v>
      </c>
      <c r="K79" s="299">
        <v>0</v>
      </c>
      <c r="L79" s="299">
        <v>0</v>
      </c>
      <c r="M79" s="299">
        <v>0</v>
      </c>
      <c r="N79" s="299">
        <v>0</v>
      </c>
      <c r="O79" s="299">
        <v>0</v>
      </c>
      <c r="P79" s="299">
        <v>0</v>
      </c>
      <c r="Q79" s="299">
        <v>0</v>
      </c>
      <c r="R79" s="299">
        <v>0</v>
      </c>
      <c r="S79" s="299">
        <v>0</v>
      </c>
      <c r="T79" s="299">
        <v>0</v>
      </c>
      <c r="U79" s="299">
        <v>0</v>
      </c>
      <c r="V79" s="299">
        <v>0</v>
      </c>
      <c r="W79" s="299">
        <v>0</v>
      </c>
      <c r="X79" s="299">
        <v>-19.538580895326092</v>
      </c>
      <c r="Y79" s="299">
        <v>-20.700888358172797</v>
      </c>
      <c r="Z79" s="299">
        <v>-6.49372526495402</v>
      </c>
      <c r="AA79" s="299">
        <v>-280.09938717675305</v>
      </c>
      <c r="AB79" s="299">
        <v>-363.34317307914114</v>
      </c>
      <c r="AC79" s="299">
        <v>-822.74230888529235</v>
      </c>
      <c r="AD79" s="299">
        <v>-51.108188796897387</v>
      </c>
      <c r="AE79" s="299">
        <v>-49.216325448627579</v>
      </c>
      <c r="AF79" s="297">
        <v>-481.09368557572964</v>
      </c>
    </row>
    <row r="80" spans="2:32" x14ac:dyDescent="0.2">
      <c r="B80" s="192"/>
      <c r="C80" s="342" t="s">
        <v>433</v>
      </c>
      <c r="D80" s="281">
        <f>SUM(D76:D79)</f>
        <v>0</v>
      </c>
      <c r="E80" s="281">
        <f>SUM(E76:E79)</f>
        <v>0</v>
      </c>
      <c r="F80" s="281">
        <f t="shared" ref="F80:W80" si="28">SUM(F76:F79)</f>
        <v>0</v>
      </c>
      <c r="G80" s="281">
        <f t="shared" si="28"/>
        <v>0</v>
      </c>
      <c r="H80" s="281">
        <f t="shared" si="28"/>
        <v>0</v>
      </c>
      <c r="I80" s="281">
        <f t="shared" si="28"/>
        <v>0</v>
      </c>
      <c r="J80" s="281">
        <f t="shared" si="28"/>
        <v>0</v>
      </c>
      <c r="K80" s="281">
        <f t="shared" si="28"/>
        <v>0</v>
      </c>
      <c r="L80" s="281">
        <f t="shared" si="28"/>
        <v>0</v>
      </c>
      <c r="M80" s="281">
        <f t="shared" si="28"/>
        <v>0</v>
      </c>
      <c r="N80" s="281">
        <f t="shared" si="28"/>
        <v>0</v>
      </c>
      <c r="O80" s="281">
        <f t="shared" si="28"/>
        <v>0</v>
      </c>
      <c r="P80" s="281">
        <f t="shared" si="28"/>
        <v>0</v>
      </c>
      <c r="Q80" s="281">
        <f t="shared" si="28"/>
        <v>0</v>
      </c>
      <c r="R80" s="281">
        <f t="shared" si="28"/>
        <v>0</v>
      </c>
      <c r="S80" s="281">
        <f t="shared" si="28"/>
        <v>0</v>
      </c>
      <c r="T80" s="281">
        <f t="shared" si="28"/>
        <v>0</v>
      </c>
      <c r="U80" s="281">
        <f t="shared" si="28"/>
        <v>0</v>
      </c>
      <c r="V80" s="281">
        <f t="shared" si="28"/>
        <v>0</v>
      </c>
      <c r="W80" s="281">
        <f t="shared" si="28"/>
        <v>0</v>
      </c>
      <c r="X80" s="281">
        <f t="shared" ref="X80" si="29">SUM(X76:X79)</f>
        <v>4390.7814891740345</v>
      </c>
      <c r="Y80" s="281">
        <f t="shared" ref="Y80" si="30">SUM(Y76:Y79)</f>
        <v>4586.1338266909825</v>
      </c>
      <c r="Z80" s="281">
        <f t="shared" ref="Z80" si="31">SUM(Z76:Z79)</f>
        <v>7404.1886789062974</v>
      </c>
      <c r="AA80" s="281">
        <f t="shared" ref="AA80" si="32">SUM(AA76:AA79)</f>
        <v>70835.155063026614</v>
      </c>
      <c r="AB80" s="281">
        <f t="shared" ref="AB80" si="33">SUM(AB76:AB79)</f>
        <v>122309.76411550841</v>
      </c>
      <c r="AC80" s="450">
        <f t="shared" ref="AC80:AE80" si="34">SUM(AC76:AC79)</f>
        <v>140803.55724391594</v>
      </c>
      <c r="AD80" s="450">
        <f t="shared" si="34"/>
        <v>305512.83938409493</v>
      </c>
      <c r="AE80" s="450">
        <f t="shared" si="34"/>
        <v>357470.82542960631</v>
      </c>
      <c r="AF80" s="450">
        <f t="shared" ref="AF80" si="35">SUM(AF76:AF79)</f>
        <v>294043.58851046546</v>
      </c>
    </row>
    <row r="81" spans="2:34" x14ac:dyDescent="0.2">
      <c r="B81" s="193"/>
      <c r="C81" s="194" t="s">
        <v>264</v>
      </c>
      <c r="D81" s="310"/>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460"/>
      <c r="AE81" s="460"/>
      <c r="AF81" s="460"/>
    </row>
    <row r="82" spans="2:34" x14ac:dyDescent="0.2">
      <c r="B82" s="414">
        <v>3.4</v>
      </c>
      <c r="C82" s="191" t="s">
        <v>216</v>
      </c>
      <c r="D82" s="299"/>
      <c r="E82" s="281">
        <f>D86</f>
        <v>0</v>
      </c>
      <c r="F82" s="281">
        <f t="shared" ref="F82:AB82" si="36">E86</f>
        <v>0</v>
      </c>
      <c r="G82" s="281">
        <f t="shared" si="36"/>
        <v>0</v>
      </c>
      <c r="H82" s="281">
        <f t="shared" si="36"/>
        <v>0</v>
      </c>
      <c r="I82" s="281">
        <f t="shared" si="36"/>
        <v>0</v>
      </c>
      <c r="J82" s="281">
        <f t="shared" si="36"/>
        <v>0</v>
      </c>
      <c r="K82" s="281">
        <f t="shared" si="36"/>
        <v>0</v>
      </c>
      <c r="L82" s="281">
        <f t="shared" si="36"/>
        <v>0</v>
      </c>
      <c r="M82" s="281">
        <f t="shared" si="36"/>
        <v>0</v>
      </c>
      <c r="N82" s="281">
        <f t="shared" si="36"/>
        <v>0</v>
      </c>
      <c r="O82" s="281">
        <f t="shared" si="36"/>
        <v>0</v>
      </c>
      <c r="P82" s="281">
        <f t="shared" si="36"/>
        <v>0</v>
      </c>
      <c r="Q82" s="281">
        <f t="shared" si="36"/>
        <v>0</v>
      </c>
      <c r="R82" s="281">
        <f t="shared" si="36"/>
        <v>0</v>
      </c>
      <c r="S82" s="281">
        <f t="shared" si="36"/>
        <v>0</v>
      </c>
      <c r="T82" s="281">
        <f t="shared" si="36"/>
        <v>0</v>
      </c>
      <c r="U82" s="281">
        <f t="shared" si="36"/>
        <v>0</v>
      </c>
      <c r="V82" s="281">
        <f t="shared" si="36"/>
        <v>0</v>
      </c>
      <c r="W82" s="281">
        <f t="shared" si="36"/>
        <v>0</v>
      </c>
      <c r="X82" s="281">
        <f t="shared" si="36"/>
        <v>0</v>
      </c>
      <c r="Y82" s="281">
        <f t="shared" si="36"/>
        <v>0</v>
      </c>
      <c r="Z82" s="281">
        <f t="shared" si="36"/>
        <v>0</v>
      </c>
      <c r="AA82" s="281">
        <f t="shared" si="36"/>
        <v>0</v>
      </c>
      <c r="AB82" s="281">
        <f t="shared" si="36"/>
        <v>0</v>
      </c>
      <c r="AC82" s="281">
        <f>AB86</f>
        <v>54553.325426531497</v>
      </c>
      <c r="AD82" s="450">
        <f>AC86</f>
        <v>59392.433897467665</v>
      </c>
      <c r="AE82" s="450">
        <f>AD86</f>
        <v>63554.230044381591</v>
      </c>
      <c r="AF82" s="450">
        <f>AE86</f>
        <v>76220.83810733784</v>
      </c>
    </row>
    <row r="83" spans="2:34" x14ac:dyDescent="0.2">
      <c r="B83" s="414">
        <v>3.4</v>
      </c>
      <c r="C83" s="191" t="s">
        <v>192</v>
      </c>
      <c r="D83" s="299"/>
      <c r="E83" s="299">
        <v>0</v>
      </c>
      <c r="F83" s="299">
        <v>0</v>
      </c>
      <c r="G83" s="299">
        <v>0</v>
      </c>
      <c r="H83" s="299">
        <v>0</v>
      </c>
      <c r="I83" s="299">
        <v>0</v>
      </c>
      <c r="J83" s="299">
        <v>0</v>
      </c>
      <c r="K83" s="299">
        <v>0</v>
      </c>
      <c r="L83" s="299">
        <v>0</v>
      </c>
      <c r="M83" s="299">
        <v>0</v>
      </c>
      <c r="N83" s="299">
        <v>0</v>
      </c>
      <c r="O83" s="299">
        <v>0</v>
      </c>
      <c r="P83" s="299">
        <v>0</v>
      </c>
      <c r="Q83" s="299">
        <v>0</v>
      </c>
      <c r="R83" s="299">
        <v>0</v>
      </c>
      <c r="S83" s="299">
        <v>0</v>
      </c>
      <c r="T83" s="299">
        <v>0</v>
      </c>
      <c r="U83" s="299">
        <v>0</v>
      </c>
      <c r="V83" s="299">
        <v>0</v>
      </c>
      <c r="W83" s="299">
        <v>0</v>
      </c>
      <c r="X83" s="299">
        <v>0</v>
      </c>
      <c r="Y83" s="299">
        <v>0</v>
      </c>
      <c r="Z83" s="299">
        <v>0</v>
      </c>
      <c r="AA83" s="299">
        <v>0</v>
      </c>
      <c r="AB83" s="299">
        <v>54553.325426531497</v>
      </c>
      <c r="AC83" s="299">
        <v>13613.552477492471</v>
      </c>
      <c r="AD83" s="459">
        <v>14630.518829129131</v>
      </c>
      <c r="AE83" s="459">
        <v>26927.918547113492</v>
      </c>
      <c r="AF83" s="297">
        <v>27185.927882251861</v>
      </c>
    </row>
    <row r="84" spans="2:34" x14ac:dyDescent="0.2">
      <c r="B84" s="414">
        <v>3.4</v>
      </c>
      <c r="C84" s="191" t="s">
        <v>237</v>
      </c>
      <c r="D84" s="299"/>
      <c r="E84" s="299">
        <v>0</v>
      </c>
      <c r="F84" s="299">
        <v>0</v>
      </c>
      <c r="G84" s="299">
        <v>0</v>
      </c>
      <c r="H84" s="299">
        <v>0</v>
      </c>
      <c r="I84" s="299">
        <v>0</v>
      </c>
      <c r="J84" s="299">
        <v>0</v>
      </c>
      <c r="K84" s="299">
        <v>0</v>
      </c>
      <c r="L84" s="299">
        <v>0</v>
      </c>
      <c r="M84" s="299">
        <v>0</v>
      </c>
      <c r="N84" s="299">
        <v>0</v>
      </c>
      <c r="O84" s="299">
        <v>0</v>
      </c>
      <c r="P84" s="299">
        <v>0</v>
      </c>
      <c r="Q84" s="299">
        <v>0</v>
      </c>
      <c r="R84" s="299">
        <v>0</v>
      </c>
      <c r="S84" s="299">
        <v>0</v>
      </c>
      <c r="T84" s="299">
        <v>0</v>
      </c>
      <c r="U84" s="299">
        <v>0</v>
      </c>
      <c r="V84" s="299">
        <v>0</v>
      </c>
      <c r="W84" s="299">
        <v>0</v>
      </c>
      <c r="X84" s="299">
        <v>0</v>
      </c>
      <c r="Y84" s="299">
        <v>0</v>
      </c>
      <c r="Z84" s="299">
        <v>0</v>
      </c>
      <c r="AA84" s="299">
        <v>0</v>
      </c>
      <c r="AB84" s="299">
        <v>0</v>
      </c>
      <c r="AC84" s="299">
        <v>-8774.4440065563085</v>
      </c>
      <c r="AD84" s="299">
        <v>-10468.722682215199</v>
      </c>
      <c r="AE84" s="299">
        <v>-14261.310484157244</v>
      </c>
      <c r="AF84" s="297">
        <v>-21984.799537855368</v>
      </c>
    </row>
    <row r="85" spans="2:34" x14ac:dyDescent="0.2">
      <c r="B85" s="414">
        <v>3.4</v>
      </c>
      <c r="C85" s="191" t="s">
        <v>236</v>
      </c>
      <c r="D85" s="299"/>
      <c r="E85" s="299">
        <v>0</v>
      </c>
      <c r="F85" s="299">
        <v>0</v>
      </c>
      <c r="G85" s="299">
        <v>0</v>
      </c>
      <c r="H85" s="299">
        <v>0</v>
      </c>
      <c r="I85" s="299">
        <v>0</v>
      </c>
      <c r="J85" s="299">
        <v>0</v>
      </c>
      <c r="K85" s="299">
        <v>0</v>
      </c>
      <c r="L85" s="299">
        <v>0</v>
      </c>
      <c r="M85" s="299">
        <v>0</v>
      </c>
      <c r="N85" s="299">
        <v>0</v>
      </c>
      <c r="O85" s="299">
        <v>0</v>
      </c>
      <c r="P85" s="299">
        <v>0</v>
      </c>
      <c r="Q85" s="299">
        <v>0</v>
      </c>
      <c r="R85" s="299">
        <v>0</v>
      </c>
      <c r="S85" s="299">
        <v>0</v>
      </c>
      <c r="T85" s="299">
        <v>0</v>
      </c>
      <c r="U85" s="299">
        <v>0</v>
      </c>
      <c r="V85" s="299">
        <v>0</v>
      </c>
      <c r="W85" s="299">
        <v>0</v>
      </c>
      <c r="X85" s="299">
        <v>0</v>
      </c>
      <c r="Y85" s="299">
        <v>0</v>
      </c>
      <c r="Z85" s="299">
        <v>0</v>
      </c>
      <c r="AA85" s="299">
        <v>0</v>
      </c>
      <c r="AB85" s="299">
        <v>0</v>
      </c>
      <c r="AC85" s="299">
        <v>0</v>
      </c>
      <c r="AD85" s="459">
        <v>0</v>
      </c>
      <c r="AE85" s="459">
        <v>0</v>
      </c>
      <c r="AF85" s="297">
        <v>0</v>
      </c>
    </row>
    <row r="86" spans="2:34" x14ac:dyDescent="0.2">
      <c r="B86" s="192"/>
      <c r="C86" s="309" t="s">
        <v>265</v>
      </c>
      <c r="D86" s="281">
        <f>SUM(D82:D85)</f>
        <v>0</v>
      </c>
      <c r="E86" s="281">
        <f>SUM(E82:E85)</f>
        <v>0</v>
      </c>
      <c r="F86" s="281">
        <f t="shared" ref="F86:AE86" si="37">SUM(F82:F85)</f>
        <v>0</v>
      </c>
      <c r="G86" s="281">
        <f t="shared" si="37"/>
        <v>0</v>
      </c>
      <c r="H86" s="281">
        <f t="shared" si="37"/>
        <v>0</v>
      </c>
      <c r="I86" s="281">
        <f t="shared" si="37"/>
        <v>0</v>
      </c>
      <c r="J86" s="281">
        <f t="shared" si="37"/>
        <v>0</v>
      </c>
      <c r="K86" s="281">
        <f t="shared" si="37"/>
        <v>0</v>
      </c>
      <c r="L86" s="281">
        <f t="shared" si="37"/>
        <v>0</v>
      </c>
      <c r="M86" s="281">
        <f t="shared" si="37"/>
        <v>0</v>
      </c>
      <c r="N86" s="281">
        <f t="shared" si="37"/>
        <v>0</v>
      </c>
      <c r="O86" s="281">
        <f t="shared" si="37"/>
        <v>0</v>
      </c>
      <c r="P86" s="281">
        <f t="shared" si="37"/>
        <v>0</v>
      </c>
      <c r="Q86" s="281">
        <f t="shared" si="37"/>
        <v>0</v>
      </c>
      <c r="R86" s="281">
        <f t="shared" si="37"/>
        <v>0</v>
      </c>
      <c r="S86" s="281">
        <f t="shared" si="37"/>
        <v>0</v>
      </c>
      <c r="T86" s="281">
        <f t="shared" si="37"/>
        <v>0</v>
      </c>
      <c r="U86" s="281">
        <f t="shared" si="37"/>
        <v>0</v>
      </c>
      <c r="V86" s="281">
        <f t="shared" si="37"/>
        <v>0</v>
      </c>
      <c r="W86" s="281">
        <f t="shared" si="37"/>
        <v>0</v>
      </c>
      <c r="X86" s="281">
        <f t="shared" si="37"/>
        <v>0</v>
      </c>
      <c r="Y86" s="281">
        <f t="shared" si="37"/>
        <v>0</v>
      </c>
      <c r="Z86" s="281">
        <f t="shared" si="37"/>
        <v>0</v>
      </c>
      <c r="AA86" s="281">
        <f t="shared" si="37"/>
        <v>0</v>
      </c>
      <c r="AB86" s="281">
        <f t="shared" si="37"/>
        <v>54553.325426531497</v>
      </c>
      <c r="AC86" s="450">
        <f t="shared" si="37"/>
        <v>59392.433897467665</v>
      </c>
      <c r="AD86" s="450">
        <f t="shared" si="37"/>
        <v>63554.230044381591</v>
      </c>
      <c r="AE86" s="450">
        <f t="shared" si="37"/>
        <v>76220.83810733784</v>
      </c>
      <c r="AF86" s="450">
        <f t="shared" ref="AF86" si="38">SUM(AF82:AF85)</f>
        <v>81421.966451734334</v>
      </c>
    </row>
    <row r="87" spans="2:34" x14ac:dyDescent="0.2">
      <c r="B87" s="193"/>
      <c r="C87" s="341" t="s">
        <v>434</v>
      </c>
      <c r="D87" s="310"/>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460"/>
      <c r="AE87" s="460"/>
      <c r="AF87" s="460"/>
    </row>
    <row r="88" spans="2:34" x14ac:dyDescent="0.2">
      <c r="B88" s="190"/>
      <c r="C88" s="191" t="s">
        <v>239</v>
      </c>
      <c r="D88" s="299"/>
      <c r="E88" s="281">
        <f>D90</f>
        <v>0</v>
      </c>
      <c r="F88" s="281">
        <f t="shared" ref="F88:AB88" si="39">E90</f>
        <v>0</v>
      </c>
      <c r="G88" s="281">
        <f t="shared" si="39"/>
        <v>0</v>
      </c>
      <c r="H88" s="281">
        <f t="shared" si="39"/>
        <v>0</v>
      </c>
      <c r="I88" s="281">
        <f t="shared" si="39"/>
        <v>0</v>
      </c>
      <c r="J88" s="281">
        <f t="shared" si="39"/>
        <v>0</v>
      </c>
      <c r="K88" s="281">
        <f t="shared" si="39"/>
        <v>0</v>
      </c>
      <c r="L88" s="281">
        <f t="shared" si="39"/>
        <v>0</v>
      </c>
      <c r="M88" s="281">
        <f t="shared" si="39"/>
        <v>0</v>
      </c>
      <c r="N88" s="281">
        <f t="shared" si="39"/>
        <v>0</v>
      </c>
      <c r="O88" s="281">
        <f t="shared" si="39"/>
        <v>0</v>
      </c>
      <c r="P88" s="281">
        <f t="shared" si="39"/>
        <v>0</v>
      </c>
      <c r="Q88" s="281">
        <f t="shared" si="39"/>
        <v>0</v>
      </c>
      <c r="R88" s="281">
        <f t="shared" si="39"/>
        <v>0</v>
      </c>
      <c r="S88" s="281">
        <f t="shared" si="39"/>
        <v>0</v>
      </c>
      <c r="T88" s="281">
        <f t="shared" si="39"/>
        <v>0</v>
      </c>
      <c r="U88" s="281">
        <f t="shared" si="39"/>
        <v>0</v>
      </c>
      <c r="V88" s="281">
        <f t="shared" si="39"/>
        <v>0</v>
      </c>
      <c r="W88" s="281">
        <f t="shared" si="39"/>
        <v>0</v>
      </c>
      <c r="X88" s="281">
        <f t="shared" si="39"/>
        <v>0</v>
      </c>
      <c r="Y88" s="281">
        <f t="shared" si="39"/>
        <v>0</v>
      </c>
      <c r="Z88" s="281">
        <f t="shared" si="39"/>
        <v>0</v>
      </c>
      <c r="AA88" s="281">
        <f t="shared" si="39"/>
        <v>0</v>
      </c>
      <c r="AB88" s="281">
        <f t="shared" si="39"/>
        <v>0</v>
      </c>
      <c r="AC88" s="281">
        <f>AB90</f>
        <v>0</v>
      </c>
      <c r="AD88" s="450">
        <f>AB90</f>
        <v>0</v>
      </c>
      <c r="AE88" s="450">
        <f>AC90</f>
        <v>0</v>
      </c>
      <c r="AF88" s="450">
        <f>AE90</f>
        <v>0</v>
      </c>
    </row>
    <row r="89" spans="2:34" x14ac:dyDescent="0.2">
      <c r="B89" s="190"/>
      <c r="C89" s="191" t="s">
        <v>240</v>
      </c>
      <c r="D89" s="299"/>
      <c r="E89" s="299">
        <v>0</v>
      </c>
      <c r="F89" s="299">
        <v>0</v>
      </c>
      <c r="G89" s="299">
        <v>0</v>
      </c>
      <c r="H89" s="299">
        <v>0</v>
      </c>
      <c r="I89" s="299">
        <v>0</v>
      </c>
      <c r="J89" s="299">
        <v>0</v>
      </c>
      <c r="K89" s="299">
        <v>0</v>
      </c>
      <c r="L89" s="299">
        <v>0</v>
      </c>
      <c r="M89" s="299">
        <v>0</v>
      </c>
      <c r="N89" s="299">
        <v>0</v>
      </c>
      <c r="O89" s="299">
        <v>0</v>
      </c>
      <c r="P89" s="299">
        <v>0</v>
      </c>
      <c r="Q89" s="299">
        <v>0</v>
      </c>
      <c r="R89" s="299">
        <v>0</v>
      </c>
      <c r="S89" s="299">
        <v>0</v>
      </c>
      <c r="T89" s="299">
        <v>0</v>
      </c>
      <c r="U89" s="299">
        <v>0</v>
      </c>
      <c r="V89" s="299">
        <v>0</v>
      </c>
      <c r="W89" s="299">
        <v>0</v>
      </c>
      <c r="X89" s="299">
        <v>0</v>
      </c>
      <c r="Y89" s="299">
        <v>0</v>
      </c>
      <c r="Z89" s="299">
        <v>0</v>
      </c>
      <c r="AA89" s="299">
        <v>0</v>
      </c>
      <c r="AB89" s="299">
        <v>0</v>
      </c>
      <c r="AC89" s="299">
        <v>0</v>
      </c>
      <c r="AD89" s="459">
        <v>0</v>
      </c>
      <c r="AE89" s="459">
        <v>0</v>
      </c>
      <c r="AF89" s="297">
        <v>0</v>
      </c>
    </row>
    <row r="90" spans="2:34" x14ac:dyDescent="0.2">
      <c r="B90" s="192"/>
      <c r="C90" s="309" t="s">
        <v>241</v>
      </c>
      <c r="D90" s="281">
        <f>D88+D89</f>
        <v>0</v>
      </c>
      <c r="E90" s="281">
        <f>E88+E89</f>
        <v>0</v>
      </c>
      <c r="F90" s="281">
        <f>F88+F89</f>
        <v>0</v>
      </c>
      <c r="G90" s="281">
        <f t="shared" ref="G90:AB90" si="40">G88+G89</f>
        <v>0</v>
      </c>
      <c r="H90" s="281">
        <f t="shared" si="40"/>
        <v>0</v>
      </c>
      <c r="I90" s="281">
        <f t="shared" si="40"/>
        <v>0</v>
      </c>
      <c r="J90" s="281">
        <f t="shared" si="40"/>
        <v>0</v>
      </c>
      <c r="K90" s="281">
        <f t="shared" si="40"/>
        <v>0</v>
      </c>
      <c r="L90" s="281">
        <f t="shared" si="40"/>
        <v>0</v>
      </c>
      <c r="M90" s="281">
        <f t="shared" si="40"/>
        <v>0</v>
      </c>
      <c r="N90" s="281">
        <f t="shared" si="40"/>
        <v>0</v>
      </c>
      <c r="O90" s="281">
        <f t="shared" si="40"/>
        <v>0</v>
      </c>
      <c r="P90" s="281">
        <f t="shared" si="40"/>
        <v>0</v>
      </c>
      <c r="Q90" s="281">
        <f t="shared" si="40"/>
        <v>0</v>
      </c>
      <c r="R90" s="281">
        <f t="shared" si="40"/>
        <v>0</v>
      </c>
      <c r="S90" s="281">
        <f t="shared" si="40"/>
        <v>0</v>
      </c>
      <c r="T90" s="281">
        <f t="shared" si="40"/>
        <v>0</v>
      </c>
      <c r="U90" s="281">
        <f t="shared" si="40"/>
        <v>0</v>
      </c>
      <c r="V90" s="281">
        <f t="shared" si="40"/>
        <v>0</v>
      </c>
      <c r="W90" s="281">
        <f t="shared" si="40"/>
        <v>0</v>
      </c>
      <c r="X90" s="281">
        <f t="shared" si="40"/>
        <v>0</v>
      </c>
      <c r="Y90" s="281">
        <f t="shared" si="40"/>
        <v>0</v>
      </c>
      <c r="Z90" s="281">
        <f t="shared" si="40"/>
        <v>0</v>
      </c>
      <c r="AA90" s="281">
        <f t="shared" si="40"/>
        <v>0</v>
      </c>
      <c r="AB90" s="281">
        <f t="shared" si="40"/>
        <v>0</v>
      </c>
      <c r="AC90" s="448">
        <f>AC88+AC89</f>
        <v>0</v>
      </c>
      <c r="AD90" s="450">
        <f>AD88+AD89</f>
        <v>0</v>
      </c>
      <c r="AE90" s="450">
        <f>AE88+AE89</f>
        <v>0</v>
      </c>
      <c r="AF90" s="450">
        <f>AF88+AF89</f>
        <v>0</v>
      </c>
    </row>
    <row r="91" spans="2:34" x14ac:dyDescent="0.2">
      <c r="B91" s="192"/>
      <c r="C91" s="343" t="s">
        <v>109</v>
      </c>
      <c r="D91" s="281">
        <f>D80+D86+D90</f>
        <v>0</v>
      </c>
      <c r="E91" s="281">
        <f>E80+E86+E90</f>
        <v>0</v>
      </c>
      <c r="F91" s="281">
        <f>F80+F86+F90</f>
        <v>0</v>
      </c>
      <c r="G91" s="281">
        <f t="shared" ref="G91:AB91" si="41">G80+G86+G90</f>
        <v>0</v>
      </c>
      <c r="H91" s="281">
        <f t="shared" si="41"/>
        <v>0</v>
      </c>
      <c r="I91" s="281">
        <f t="shared" si="41"/>
        <v>0</v>
      </c>
      <c r="J91" s="281">
        <f t="shared" si="41"/>
        <v>0</v>
      </c>
      <c r="K91" s="281">
        <f t="shared" si="41"/>
        <v>0</v>
      </c>
      <c r="L91" s="281">
        <f t="shared" si="41"/>
        <v>0</v>
      </c>
      <c r="M91" s="281">
        <f t="shared" si="41"/>
        <v>0</v>
      </c>
      <c r="N91" s="281">
        <f t="shared" si="41"/>
        <v>0</v>
      </c>
      <c r="O91" s="281">
        <f t="shared" si="41"/>
        <v>0</v>
      </c>
      <c r="P91" s="281">
        <f t="shared" si="41"/>
        <v>0</v>
      </c>
      <c r="Q91" s="281">
        <f t="shared" si="41"/>
        <v>0</v>
      </c>
      <c r="R91" s="281">
        <f t="shared" si="41"/>
        <v>0</v>
      </c>
      <c r="S91" s="281">
        <f t="shared" si="41"/>
        <v>0</v>
      </c>
      <c r="T91" s="281">
        <f t="shared" si="41"/>
        <v>0</v>
      </c>
      <c r="U91" s="281">
        <f t="shared" si="41"/>
        <v>0</v>
      </c>
      <c r="V91" s="281">
        <f t="shared" si="41"/>
        <v>0</v>
      </c>
      <c r="W91" s="281">
        <f t="shared" si="41"/>
        <v>0</v>
      </c>
      <c r="X91" s="281">
        <f t="shared" si="41"/>
        <v>4390.7814891740345</v>
      </c>
      <c r="Y91" s="281">
        <f t="shared" si="41"/>
        <v>4586.1338266909825</v>
      </c>
      <c r="Z91" s="281">
        <f t="shared" si="41"/>
        <v>7404.1886789062974</v>
      </c>
      <c r="AA91" s="281">
        <f t="shared" si="41"/>
        <v>70835.155063026614</v>
      </c>
      <c r="AB91" s="281">
        <f t="shared" si="41"/>
        <v>176863.0895420399</v>
      </c>
      <c r="AC91" s="450">
        <f>AC80+AC86+AC90</f>
        <v>200195.99114138359</v>
      </c>
      <c r="AD91" s="450">
        <f>AD80+AD86+AD90</f>
        <v>369067.0694284765</v>
      </c>
      <c r="AE91" s="450">
        <f>AE80+AE86+AE90</f>
        <v>433691.66353694414</v>
      </c>
      <c r="AF91" s="450">
        <f>AF80+AF86+AF90</f>
        <v>375465.55496219976</v>
      </c>
    </row>
    <row r="92" spans="2:34" ht="12.75" customHeight="1" x14ac:dyDescent="0.2">
      <c r="B92" s="192"/>
      <c r="C92" s="344" t="s">
        <v>22</v>
      </c>
      <c r="D92" s="283">
        <f>D73+D91</f>
        <v>0</v>
      </c>
      <c r="E92" s="283">
        <f>E73+E91</f>
        <v>12709612.786901509</v>
      </c>
      <c r="F92" s="283">
        <f>F73+F91</f>
        <v>12634801.944744714</v>
      </c>
      <c r="G92" s="283">
        <f t="shared" ref="G92:AB92" si="42">G73+G91</f>
        <v>12610086.237071574</v>
      </c>
      <c r="H92" s="283">
        <f t="shared" si="42"/>
        <v>12855127.484274568</v>
      </c>
      <c r="I92" s="283">
        <f t="shared" si="42"/>
        <v>13462703.795742095</v>
      </c>
      <c r="J92" s="283">
        <f t="shared" si="42"/>
        <v>13713364.760320211</v>
      </c>
      <c r="K92" s="283">
        <f t="shared" si="42"/>
        <v>13906063.083004871</v>
      </c>
      <c r="L92" s="283">
        <f t="shared" si="42"/>
        <v>14065861.011732386</v>
      </c>
      <c r="M92" s="283">
        <f t="shared" si="42"/>
        <v>14407136.546208311</v>
      </c>
      <c r="N92" s="283">
        <f t="shared" si="42"/>
        <v>14778429.724106289</v>
      </c>
      <c r="O92" s="283">
        <f t="shared" si="42"/>
        <v>14867306.79015228</v>
      </c>
      <c r="P92" s="283">
        <f t="shared" si="42"/>
        <v>15738998.009820029</v>
      </c>
      <c r="Q92" s="283">
        <f t="shared" si="42"/>
        <v>15727100.530059466</v>
      </c>
      <c r="R92" s="283">
        <f t="shared" si="42"/>
        <v>15963275.81885092</v>
      </c>
      <c r="S92" s="283">
        <f t="shared" si="42"/>
        <v>16286793.503460212</v>
      </c>
      <c r="T92" s="283">
        <f t="shared" si="42"/>
        <v>16217986.504419096</v>
      </c>
      <c r="U92" s="283">
        <f t="shared" si="42"/>
        <v>16541014.527064595</v>
      </c>
      <c r="V92" s="283">
        <f t="shared" si="42"/>
        <v>16730100.939588439</v>
      </c>
      <c r="W92" s="283">
        <f t="shared" si="42"/>
        <v>16699144.116663236</v>
      </c>
      <c r="X92" s="283">
        <f t="shared" si="42"/>
        <v>16570385.827996617</v>
      </c>
      <c r="Y92" s="283">
        <f t="shared" si="42"/>
        <v>16832988.572076716</v>
      </c>
      <c r="Z92" s="283">
        <f t="shared" si="42"/>
        <v>16857311.128097635</v>
      </c>
      <c r="AA92" s="283">
        <f t="shared" si="42"/>
        <v>16895912.965399627</v>
      </c>
      <c r="AB92" s="283">
        <f t="shared" si="42"/>
        <v>16645411.213394562</v>
      </c>
      <c r="AC92" s="451">
        <f>AC73+AC91</f>
        <v>17005282.08910834</v>
      </c>
      <c r="AD92" s="451">
        <f>AD73+AD91</f>
        <v>17898503.217006236</v>
      </c>
      <c r="AE92" s="451">
        <f>AE73+AE91</f>
        <v>18936072.719467759</v>
      </c>
      <c r="AF92" s="451">
        <f>AF73+AF91</f>
        <v>20151221.789318781</v>
      </c>
      <c r="AG92" s="472"/>
      <c r="AH92" s="473"/>
    </row>
    <row r="93" spans="2:34" x14ac:dyDescent="0.2">
      <c r="B93" s="192"/>
      <c r="C93" s="344" t="s">
        <v>231</v>
      </c>
      <c r="D93" s="371"/>
      <c r="E93" s="371">
        <v>3.3388981636059967E-3</v>
      </c>
      <c r="F93" s="371">
        <v>6.6555740432612254E-3</v>
      </c>
      <c r="G93" s="371">
        <v>1.074380165289246E-2</v>
      </c>
      <c r="H93" s="371">
        <v>3.1888798037612576E-2</v>
      </c>
      <c r="I93" s="371">
        <v>6.0221870047543646E-2</v>
      </c>
      <c r="J93" s="371">
        <v>2.8400597907324299E-2</v>
      </c>
      <c r="K93" s="371">
        <v>2.6889534883721034E-2</v>
      </c>
      <c r="L93" s="371">
        <v>2.4769992922859085E-2</v>
      </c>
      <c r="M93" s="371">
        <v>2.4861878453038555E-2</v>
      </c>
      <c r="N93" s="371">
        <v>3.9757412398921943E-2</v>
      </c>
      <c r="O93" s="371">
        <v>2.0738820479585085E-2</v>
      </c>
      <c r="P93" s="371">
        <v>4.5079365079365052E-2</v>
      </c>
      <c r="Q93" s="371">
        <v>1.4580801944106936E-2</v>
      </c>
      <c r="R93" s="371">
        <v>3.0538922155688653E-2</v>
      </c>
      <c r="S93" s="371">
        <v>3.6025566531086683E-2</v>
      </c>
      <c r="T93" s="371">
        <v>1.1777902411665764E-2</v>
      </c>
      <c r="U93" s="371">
        <v>2.3904382470119501E-2</v>
      </c>
      <c r="V93" s="371">
        <v>3.0155642023346418E-2</v>
      </c>
      <c r="W93" s="371">
        <v>1.5108593012275628E-2</v>
      </c>
      <c r="X93" s="371">
        <v>1.0232558139534831E-2</v>
      </c>
      <c r="Y93" s="371">
        <v>1.9337016574585641E-2</v>
      </c>
      <c r="Z93" s="371">
        <v>2.0776874435411097E-2</v>
      </c>
      <c r="AA93" s="371">
        <v>1.5929203539823078E-2</v>
      </c>
      <c r="AB93" s="413">
        <v>-3.4843205574912606E-3</v>
      </c>
      <c r="AC93" s="413">
        <v>3.8461538461538325E-2</v>
      </c>
      <c r="AD93" s="413">
        <v>6.1447811447811418E-2</v>
      </c>
      <c r="AE93" s="413">
        <v>6.0269627279936566E-2</v>
      </c>
      <c r="AF93" s="413">
        <v>3.8145100972326373E-2</v>
      </c>
    </row>
    <row r="96" spans="2:34" x14ac:dyDescent="0.2">
      <c r="D96" s="53" t="s">
        <v>15</v>
      </c>
    </row>
  </sheetData>
  <mergeCells count="5">
    <mergeCell ref="B1:C1"/>
    <mergeCell ref="B7:C7"/>
    <mergeCell ref="B9:B10"/>
    <mergeCell ref="C9:C10"/>
    <mergeCell ref="D8:AF8"/>
  </mergeCells>
  <phoneticPr fontId="27" type="noConversion"/>
  <pageMargins left="0.23622047244094491" right="0.23622047244094491" top="0.74803149606299213" bottom="0.74803149606299213" header="0.31496062992125984" footer="0.31496062992125984"/>
  <pageSetup paperSize="9" scale="20" orientation="landscape" r:id="rId1"/>
  <headerFooter alignWithMargins="0">
    <oddFooter>&amp;A&amp;RPage &amp;P</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9999"/>
    <pageSetUpPr fitToPage="1"/>
  </sheetPr>
  <dimension ref="B1:F37"/>
  <sheetViews>
    <sheetView zoomScale="80" zoomScaleNormal="80" workbookViewId="0"/>
  </sheetViews>
  <sheetFormatPr defaultColWidth="9" defaultRowHeight="12.75" x14ac:dyDescent="0.2"/>
  <cols>
    <col min="1" max="1" width="12" style="30" customWidth="1"/>
    <col min="2" max="2" width="20.75" style="30" customWidth="1"/>
    <col min="3" max="3" width="42.125" style="30" customWidth="1"/>
    <col min="4" max="4" width="21.625" style="30" customWidth="1"/>
    <col min="5" max="5" width="18" style="30" customWidth="1"/>
    <col min="6" max="6" width="42.125" style="30" customWidth="1"/>
    <col min="7" max="7" width="9.25" style="30" customWidth="1"/>
    <col min="8" max="8" width="25" style="30" customWidth="1"/>
    <col min="9" max="16384" width="9" style="30"/>
  </cols>
  <sheetData>
    <row r="1" spans="2:6" ht="20.25" x14ac:dyDescent="0.3">
      <c r="B1" s="31" t="s">
        <v>126</v>
      </c>
      <c r="C1" s="31"/>
      <c r="D1" s="18"/>
      <c r="E1" s="18"/>
    </row>
    <row r="2" spans="2:6" ht="20.25" x14ac:dyDescent="0.3">
      <c r="B2" s="46" t="str">
        <f>Tradingname</f>
        <v>Southern Cross Pipelines Australia Pty Limited</v>
      </c>
      <c r="C2" s="47"/>
      <c r="D2" s="31"/>
      <c r="E2" s="31"/>
    </row>
    <row r="3" spans="2:6" ht="18" customHeight="1" x14ac:dyDescent="0.45">
      <c r="B3" s="48" t="s">
        <v>157</v>
      </c>
      <c r="C3" s="49">
        <f>Yearending</f>
        <v>45473</v>
      </c>
      <c r="F3" s="42"/>
    </row>
    <row r="5" spans="2:6" ht="15.75" x14ac:dyDescent="0.25">
      <c r="B5" s="34" t="s">
        <v>185</v>
      </c>
      <c r="C5" s="32"/>
      <c r="D5" s="32"/>
      <c r="E5" s="32"/>
    </row>
    <row r="6" spans="2:6" ht="15.75" x14ac:dyDescent="0.25">
      <c r="B6" s="34"/>
      <c r="C6" s="32"/>
      <c r="D6" s="32"/>
      <c r="E6" s="32"/>
    </row>
    <row r="7" spans="2:6" ht="40.5" customHeight="1" x14ac:dyDescent="0.2">
      <c r="B7" s="179" t="s">
        <v>194</v>
      </c>
      <c r="C7" s="179" t="s">
        <v>111</v>
      </c>
      <c r="D7" s="179" t="s">
        <v>333</v>
      </c>
      <c r="E7" s="179" t="s">
        <v>112</v>
      </c>
      <c r="F7" s="196" t="s">
        <v>114</v>
      </c>
    </row>
    <row r="8" spans="2:6" x14ac:dyDescent="0.2">
      <c r="B8" s="181"/>
      <c r="C8" s="181"/>
      <c r="D8" s="187"/>
      <c r="E8" s="197" t="s">
        <v>113</v>
      </c>
      <c r="F8" s="198"/>
    </row>
    <row r="9" spans="2:6" x14ac:dyDescent="0.2">
      <c r="B9" s="199" t="s">
        <v>553</v>
      </c>
      <c r="C9" s="200" t="str">
        <f>'3. Statement of pipeline assets'!C12</f>
        <v>Pipelines</v>
      </c>
      <c r="D9" s="410" t="s">
        <v>595</v>
      </c>
      <c r="E9" s="412">
        <v>80</v>
      </c>
      <c r="F9" s="300" t="s">
        <v>554</v>
      </c>
    </row>
    <row r="10" spans="2:6" x14ac:dyDescent="0.2">
      <c r="B10" s="199" t="s">
        <v>553</v>
      </c>
      <c r="C10" s="200" t="str">
        <f>'3. Statement of pipeline assets'!C19</f>
        <v>Compressors</v>
      </c>
      <c r="D10" s="239"/>
      <c r="E10" s="412">
        <v>35</v>
      </c>
      <c r="F10" s="300" t="s">
        <v>554</v>
      </c>
    </row>
    <row r="11" spans="2:6" x14ac:dyDescent="0.2">
      <c r="B11" s="199" t="s">
        <v>553</v>
      </c>
      <c r="C11" s="200" t="str">
        <f>'3. Statement of pipeline assets'!C25</f>
        <v>City Gates, supply regulators and valve stations</v>
      </c>
      <c r="D11" s="410" t="s">
        <v>539</v>
      </c>
      <c r="E11" s="412">
        <v>50</v>
      </c>
      <c r="F11" s="300" t="s">
        <v>554</v>
      </c>
    </row>
    <row r="12" spans="2:6" x14ac:dyDescent="0.2">
      <c r="B12" s="199" t="s">
        <v>553</v>
      </c>
      <c r="C12" s="200" t="str">
        <f>'3. Statement of pipeline assets'!C31</f>
        <v>Metering</v>
      </c>
      <c r="D12" s="410" t="s">
        <v>540</v>
      </c>
      <c r="E12" s="412">
        <v>50</v>
      </c>
      <c r="F12" s="300" t="s">
        <v>554</v>
      </c>
    </row>
    <row r="13" spans="2:6" x14ac:dyDescent="0.2">
      <c r="B13" s="199" t="s">
        <v>553</v>
      </c>
      <c r="C13" s="200" t="str">
        <f>'3. Statement of pipeline assets'!C37</f>
        <v>Odorant plants</v>
      </c>
      <c r="D13" s="410"/>
      <c r="E13" s="412">
        <v>80</v>
      </c>
      <c r="F13" s="300" t="s">
        <v>554</v>
      </c>
    </row>
    <row r="14" spans="2:6" x14ac:dyDescent="0.2">
      <c r="B14" s="199" t="s">
        <v>553</v>
      </c>
      <c r="C14" s="200" t="str">
        <f>'3. Statement of pipeline assets'!C43</f>
        <v>SCADA (Communications)</v>
      </c>
      <c r="D14" s="410" t="s">
        <v>541</v>
      </c>
      <c r="E14" s="412">
        <v>15</v>
      </c>
      <c r="F14" s="300" t="s">
        <v>554</v>
      </c>
    </row>
    <row r="15" spans="2:6" x14ac:dyDescent="0.2">
      <c r="B15" s="199" t="s">
        <v>553</v>
      </c>
      <c r="C15" s="200" t="str">
        <f>'3. Statement of pipeline assets'!C49</f>
        <v>Buildings</v>
      </c>
      <c r="D15" s="410"/>
      <c r="E15" s="412">
        <v>80</v>
      </c>
      <c r="F15" s="300" t="s">
        <v>554</v>
      </c>
    </row>
    <row r="16" spans="2:6" x14ac:dyDescent="0.2">
      <c r="B16" s="199" t="s">
        <v>553</v>
      </c>
      <c r="C16" s="200" t="str">
        <f>'3. Statement of pipeline assets'!C61</f>
        <v>Other depreciable pipeline assets</v>
      </c>
      <c r="D16" s="410" t="s">
        <v>542</v>
      </c>
      <c r="E16" s="412" t="s">
        <v>544</v>
      </c>
      <c r="F16" s="300" t="s">
        <v>554</v>
      </c>
    </row>
    <row r="17" spans="2:6" x14ac:dyDescent="0.2">
      <c r="B17" s="199"/>
      <c r="C17" s="202" t="s">
        <v>135</v>
      </c>
      <c r="D17" s="239"/>
      <c r="E17" s="411" t="s">
        <v>543</v>
      </c>
      <c r="F17" s="300" t="s">
        <v>555</v>
      </c>
    </row>
    <row r="18" spans="2:6" x14ac:dyDescent="0.2">
      <c r="B18" s="199"/>
      <c r="C18" s="202" t="s">
        <v>184</v>
      </c>
      <c r="D18" s="239"/>
      <c r="E18" s="201"/>
      <c r="F18" s="300"/>
    </row>
    <row r="19" spans="2:6" x14ac:dyDescent="0.2">
      <c r="B19" s="199"/>
      <c r="C19" s="202" t="s">
        <v>184</v>
      </c>
      <c r="D19" s="239"/>
      <c r="E19" s="201"/>
      <c r="F19" s="300"/>
    </row>
    <row r="20" spans="2:6" x14ac:dyDescent="0.2">
      <c r="B20" s="199"/>
      <c r="C20" s="202" t="s">
        <v>184</v>
      </c>
      <c r="D20" s="239"/>
      <c r="E20" s="201"/>
      <c r="F20" s="300"/>
    </row>
    <row r="21" spans="2:6" x14ac:dyDescent="0.2">
      <c r="B21" s="199" t="s">
        <v>553</v>
      </c>
      <c r="C21" s="226" t="str">
        <f>'3. Statement of pipeline assets'!C67</f>
        <v>Leased pipeline assets</v>
      </c>
      <c r="D21" s="239"/>
      <c r="E21" s="35"/>
      <c r="F21" s="301"/>
    </row>
    <row r="22" spans="2:6" x14ac:dyDescent="0.2">
      <c r="B22" s="35"/>
      <c r="C22" s="202" t="s">
        <v>184</v>
      </c>
      <c r="D22" s="239"/>
      <c r="E22" s="35"/>
      <c r="F22" s="301"/>
    </row>
    <row r="23" spans="2:6" x14ac:dyDescent="0.2">
      <c r="B23" s="35"/>
      <c r="C23" s="202" t="s">
        <v>184</v>
      </c>
      <c r="D23" s="239"/>
      <c r="E23" s="35"/>
      <c r="F23" s="301"/>
    </row>
    <row r="24" spans="2:6" x14ac:dyDescent="0.2">
      <c r="B24" s="35"/>
      <c r="C24" s="202" t="s">
        <v>184</v>
      </c>
      <c r="D24" s="239"/>
      <c r="E24" s="35"/>
      <c r="F24" s="301"/>
    </row>
    <row r="25" spans="2:6" x14ac:dyDescent="0.2">
      <c r="B25" s="199"/>
      <c r="C25" s="202" t="s">
        <v>184</v>
      </c>
      <c r="D25" s="239"/>
      <c r="E25" s="35"/>
      <c r="F25" s="301"/>
    </row>
    <row r="26" spans="2:6" x14ac:dyDescent="0.2">
      <c r="B26" s="199" t="s">
        <v>553</v>
      </c>
      <c r="C26" s="226" t="str">
        <f>'3. Statement of pipeline assets'!C75</f>
        <v>Shared property, plant and equipment</v>
      </c>
      <c r="D26" s="410" t="s">
        <v>589</v>
      </c>
      <c r="E26" s="412">
        <v>5</v>
      </c>
      <c r="F26" s="300" t="s">
        <v>554</v>
      </c>
    </row>
    <row r="27" spans="2:6" x14ac:dyDescent="0.2">
      <c r="B27" s="35"/>
      <c r="C27" s="202" t="s">
        <v>184</v>
      </c>
      <c r="D27" s="239"/>
      <c r="E27" s="35"/>
      <c r="F27" s="301"/>
    </row>
    <row r="28" spans="2:6" x14ac:dyDescent="0.2">
      <c r="B28" s="35"/>
      <c r="C28" s="202" t="s">
        <v>184</v>
      </c>
      <c r="D28" s="239"/>
      <c r="E28" s="35"/>
      <c r="F28" s="301"/>
    </row>
    <row r="29" spans="2:6" x14ac:dyDescent="0.2">
      <c r="B29" s="35"/>
      <c r="C29" s="202" t="s">
        <v>184</v>
      </c>
      <c r="D29" s="239"/>
      <c r="E29" s="35"/>
      <c r="F29" s="301"/>
    </row>
    <row r="30" spans="2:6" x14ac:dyDescent="0.2">
      <c r="B30" s="35"/>
      <c r="C30" s="202" t="s">
        <v>184</v>
      </c>
      <c r="D30" s="239"/>
      <c r="E30" s="35"/>
      <c r="F30" s="301"/>
    </row>
    <row r="31" spans="2:6" x14ac:dyDescent="0.2">
      <c r="B31" s="35"/>
      <c r="C31" s="202" t="s">
        <v>184</v>
      </c>
      <c r="D31" s="239"/>
      <c r="E31" s="35"/>
      <c r="F31" s="301"/>
    </row>
    <row r="32" spans="2:6" x14ac:dyDescent="0.2">
      <c r="B32" s="199" t="s">
        <v>553</v>
      </c>
      <c r="C32" s="226" t="str">
        <f>'3. Statement of pipeline assets'!C81</f>
        <v>Shared leased assets</v>
      </c>
      <c r="D32" s="410" t="s">
        <v>590</v>
      </c>
      <c r="E32" s="412">
        <v>5</v>
      </c>
      <c r="F32" s="300" t="s">
        <v>556</v>
      </c>
    </row>
    <row r="33" spans="2:6" x14ac:dyDescent="0.2">
      <c r="B33" s="199"/>
      <c r="C33" s="202" t="s">
        <v>184</v>
      </c>
      <c r="D33" s="239"/>
      <c r="E33" s="35"/>
      <c r="F33" s="301"/>
    </row>
    <row r="34" spans="2:6" x14ac:dyDescent="0.2">
      <c r="B34" s="35"/>
      <c r="C34" s="202" t="s">
        <v>184</v>
      </c>
      <c r="D34" s="239"/>
      <c r="E34" s="35"/>
      <c r="F34" s="301"/>
    </row>
    <row r="35" spans="2:6" x14ac:dyDescent="0.2">
      <c r="B35" s="35"/>
      <c r="C35" s="202" t="s">
        <v>184</v>
      </c>
      <c r="D35" s="239"/>
      <c r="E35" s="35"/>
      <c r="F35" s="301"/>
    </row>
    <row r="36" spans="2:6" x14ac:dyDescent="0.2">
      <c r="B36" s="35"/>
      <c r="C36" s="202" t="s">
        <v>184</v>
      </c>
      <c r="D36" s="239"/>
      <c r="E36" s="35"/>
      <c r="F36" s="301"/>
    </row>
    <row r="37" spans="2:6" x14ac:dyDescent="0.2">
      <c r="B37" s="35"/>
      <c r="C37" s="202" t="s">
        <v>184</v>
      </c>
      <c r="D37" s="239"/>
      <c r="E37" s="35"/>
      <c r="F37" s="301"/>
    </row>
  </sheetData>
  <pageMargins left="0.23622047244094491" right="0.23622047244094491" top="0.74803149606299213" bottom="0.74803149606299213" header="0.31496062992125984" footer="0.31496062992125984"/>
  <pageSetup paperSize="9" scale="91" orientation="landscape" r:id="rId1"/>
  <headerFooter alignWithMargins="0">
    <oddFooter>&amp;A&amp;RPage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9999"/>
    <pageSetUpPr fitToPage="1"/>
  </sheetPr>
  <dimension ref="B1:G44"/>
  <sheetViews>
    <sheetView zoomScale="80" zoomScaleNormal="80" workbookViewId="0"/>
  </sheetViews>
  <sheetFormatPr defaultColWidth="9" defaultRowHeight="12.75" x14ac:dyDescent="0.2"/>
  <cols>
    <col min="1" max="1" width="12" style="30" customWidth="1"/>
    <col min="2" max="2" width="20.75" style="30" customWidth="1"/>
    <col min="3" max="3" width="42.125" style="30" customWidth="1"/>
    <col min="4" max="4" width="43.625" style="30" customWidth="1"/>
    <col min="5" max="5" width="22.5" style="30" customWidth="1"/>
    <col min="6" max="6" width="20.5" style="30" customWidth="1"/>
    <col min="7" max="7" width="22.5" style="30" customWidth="1"/>
    <col min="8" max="8" width="9.25" style="30" customWidth="1"/>
    <col min="9" max="9" width="25" style="30" customWidth="1"/>
    <col min="10" max="16384" width="9" style="30"/>
  </cols>
  <sheetData>
    <row r="1" spans="2:7" ht="20.25" x14ac:dyDescent="0.3">
      <c r="B1" s="31" t="s">
        <v>108</v>
      </c>
      <c r="C1" s="31"/>
      <c r="D1" s="18"/>
      <c r="E1" s="18"/>
      <c r="F1" s="18"/>
      <c r="G1" s="18"/>
    </row>
    <row r="2" spans="2:7" ht="20.25" x14ac:dyDescent="0.3">
      <c r="B2" s="46" t="str">
        <f>Tradingname</f>
        <v>Southern Cross Pipelines Australia Pty Limited</v>
      </c>
      <c r="C2" s="47"/>
      <c r="D2" s="31"/>
      <c r="E2" s="527" t="s">
        <v>367</v>
      </c>
      <c r="F2" s="527"/>
      <c r="G2" s="527"/>
    </row>
    <row r="3" spans="2:7" ht="17.25" customHeight="1" x14ac:dyDescent="0.25">
      <c r="B3" s="48" t="s">
        <v>157</v>
      </c>
      <c r="C3" s="49">
        <f>Yearending</f>
        <v>45473</v>
      </c>
      <c r="E3" s="527"/>
      <c r="F3" s="527"/>
      <c r="G3" s="527"/>
    </row>
    <row r="4" spans="2:7" x14ac:dyDescent="0.2">
      <c r="E4" s="527"/>
      <c r="F4" s="527"/>
      <c r="G4" s="527"/>
    </row>
    <row r="5" spans="2:7" ht="15.75" x14ac:dyDescent="0.25">
      <c r="B5" s="34" t="s">
        <v>234</v>
      </c>
      <c r="C5" s="32"/>
      <c r="D5" s="32"/>
      <c r="E5" s="32"/>
      <c r="F5" s="33"/>
      <c r="G5" s="32"/>
    </row>
    <row r="6" spans="2:7" ht="15.75" x14ac:dyDescent="0.25">
      <c r="B6" s="34"/>
      <c r="C6" s="32"/>
      <c r="D6" s="32"/>
      <c r="E6" s="32"/>
      <c r="F6" s="33"/>
      <c r="G6" s="32"/>
    </row>
    <row r="7" spans="2:7" ht="40.5" customHeight="1" x14ac:dyDescent="0.2">
      <c r="B7" s="148" t="s">
        <v>194</v>
      </c>
      <c r="C7" s="148" t="s">
        <v>146</v>
      </c>
      <c r="D7" s="148" t="s">
        <v>147</v>
      </c>
      <c r="E7" s="148" t="s">
        <v>148</v>
      </c>
      <c r="F7" s="148" t="s">
        <v>66</v>
      </c>
      <c r="G7" s="148" t="s">
        <v>122</v>
      </c>
    </row>
    <row r="8" spans="2:7" x14ac:dyDescent="0.2">
      <c r="B8" s="148"/>
      <c r="C8" s="148"/>
      <c r="D8" s="148"/>
      <c r="E8" s="148" t="s">
        <v>159</v>
      </c>
      <c r="F8" s="148"/>
      <c r="G8" s="148" t="s">
        <v>159</v>
      </c>
    </row>
    <row r="9" spans="2:7" x14ac:dyDescent="0.2">
      <c r="B9" s="240" t="s">
        <v>550</v>
      </c>
      <c r="C9" s="240" t="s">
        <v>551</v>
      </c>
      <c r="D9" s="240" t="s">
        <v>108</v>
      </c>
      <c r="E9" s="465">
        <v>460602692.33619452</v>
      </c>
      <c r="F9" s="466">
        <f>SUM('3. Statement of pipeline assets'!E77:AF77)/E9</f>
        <v>1.1393624244667316E-3</v>
      </c>
      <c r="G9" s="281">
        <f t="shared" ref="G9:G40" si="0">E9*F9</f>
        <v>524793.40025607066</v>
      </c>
    </row>
    <row r="10" spans="2:7" x14ac:dyDescent="0.2">
      <c r="B10" s="240" t="s">
        <v>552</v>
      </c>
      <c r="C10" s="240" t="s">
        <v>264</v>
      </c>
      <c r="D10" s="240" t="s">
        <v>264</v>
      </c>
      <c r="E10" s="465">
        <v>77639453.265564993</v>
      </c>
      <c r="F10" s="466">
        <f>SUM('3. Statement of pipeline assets'!E83:AF83)/E10</f>
        <v>1.7634235869000117E-3</v>
      </c>
      <c r="G10" s="281">
        <f t="shared" si="0"/>
        <v>136911.24316251845</v>
      </c>
    </row>
    <row r="11" spans="2:7" x14ac:dyDescent="0.2">
      <c r="B11" s="240"/>
      <c r="C11" s="240"/>
      <c r="D11" s="240"/>
      <c r="E11" s="293"/>
      <c r="F11" s="184"/>
      <c r="G11" s="281">
        <f t="shared" si="0"/>
        <v>0</v>
      </c>
    </row>
    <row r="12" spans="2:7" x14ac:dyDescent="0.2">
      <c r="B12" s="240"/>
      <c r="C12" s="240"/>
      <c r="D12" s="240"/>
      <c r="E12" s="293"/>
      <c r="F12" s="184"/>
      <c r="G12" s="281">
        <f t="shared" si="0"/>
        <v>0</v>
      </c>
    </row>
    <row r="13" spans="2:7" x14ac:dyDescent="0.2">
      <c r="B13" s="240"/>
      <c r="C13" s="240"/>
      <c r="D13" s="240"/>
      <c r="E13" s="293"/>
      <c r="F13" s="184"/>
      <c r="G13" s="281">
        <f t="shared" si="0"/>
        <v>0</v>
      </c>
    </row>
    <row r="14" spans="2:7" x14ac:dyDescent="0.2">
      <c r="B14" s="240"/>
      <c r="C14" s="240"/>
      <c r="D14" s="240"/>
      <c r="E14" s="293"/>
      <c r="F14" s="184"/>
      <c r="G14" s="281">
        <f t="shared" si="0"/>
        <v>0</v>
      </c>
    </row>
    <row r="15" spans="2:7" x14ac:dyDescent="0.2">
      <c r="B15" s="240"/>
      <c r="C15" s="240"/>
      <c r="D15" s="240"/>
      <c r="E15" s="293"/>
      <c r="F15" s="184"/>
      <c r="G15" s="281">
        <f>E15*F15</f>
        <v>0</v>
      </c>
    </row>
    <row r="16" spans="2:7" x14ac:dyDescent="0.2">
      <c r="B16" s="240"/>
      <c r="C16" s="240"/>
      <c r="D16" s="240"/>
      <c r="E16" s="293"/>
      <c r="F16" s="184"/>
      <c r="G16" s="281">
        <f t="shared" si="0"/>
        <v>0</v>
      </c>
    </row>
    <row r="17" spans="2:7" x14ac:dyDescent="0.2">
      <c r="B17" s="240"/>
      <c r="C17" s="240"/>
      <c r="D17" s="240"/>
      <c r="E17" s="293"/>
      <c r="F17" s="184"/>
      <c r="G17" s="281">
        <f t="shared" si="0"/>
        <v>0</v>
      </c>
    </row>
    <row r="18" spans="2:7" x14ac:dyDescent="0.2">
      <c r="B18" s="240"/>
      <c r="C18" s="240"/>
      <c r="D18" s="240"/>
      <c r="E18" s="293"/>
      <c r="F18" s="184"/>
      <c r="G18" s="281">
        <f t="shared" si="0"/>
        <v>0</v>
      </c>
    </row>
    <row r="19" spans="2:7" x14ac:dyDescent="0.2">
      <c r="B19" s="240"/>
      <c r="C19" s="240"/>
      <c r="D19" s="240"/>
      <c r="E19" s="293"/>
      <c r="F19" s="184"/>
      <c r="G19" s="281">
        <f t="shared" si="0"/>
        <v>0</v>
      </c>
    </row>
    <row r="20" spans="2:7" x14ac:dyDescent="0.2">
      <c r="B20" s="240"/>
      <c r="C20" s="240"/>
      <c r="D20" s="240"/>
      <c r="E20" s="293"/>
      <c r="F20" s="184"/>
      <c r="G20" s="281">
        <f t="shared" si="0"/>
        <v>0</v>
      </c>
    </row>
    <row r="21" spans="2:7" x14ac:dyDescent="0.2">
      <c r="B21" s="240"/>
      <c r="C21" s="240"/>
      <c r="D21" s="240"/>
      <c r="E21" s="293"/>
      <c r="F21" s="184"/>
      <c r="G21" s="281">
        <f t="shared" si="0"/>
        <v>0</v>
      </c>
    </row>
    <row r="22" spans="2:7" x14ac:dyDescent="0.2">
      <c r="B22" s="240"/>
      <c r="C22" s="240"/>
      <c r="D22" s="240"/>
      <c r="E22" s="293"/>
      <c r="F22" s="184"/>
      <c r="G22" s="281">
        <f t="shared" si="0"/>
        <v>0</v>
      </c>
    </row>
    <row r="23" spans="2:7" x14ac:dyDescent="0.2">
      <c r="B23" s="240"/>
      <c r="C23" s="240"/>
      <c r="D23" s="240"/>
      <c r="E23" s="293"/>
      <c r="F23" s="184"/>
      <c r="G23" s="281">
        <f t="shared" si="0"/>
        <v>0</v>
      </c>
    </row>
    <row r="24" spans="2:7" x14ac:dyDescent="0.2">
      <c r="B24" s="240"/>
      <c r="C24" s="240"/>
      <c r="D24" s="240"/>
      <c r="E24" s="293"/>
      <c r="F24" s="184"/>
      <c r="G24" s="281">
        <f>E24*F24</f>
        <v>0</v>
      </c>
    </row>
    <row r="25" spans="2:7" x14ac:dyDescent="0.2">
      <c r="B25" s="240"/>
      <c r="C25" s="240"/>
      <c r="D25" s="240"/>
      <c r="E25" s="293"/>
      <c r="F25" s="184"/>
      <c r="G25" s="281">
        <f t="shared" si="0"/>
        <v>0</v>
      </c>
    </row>
    <row r="26" spans="2:7" x14ac:dyDescent="0.2">
      <c r="B26" s="240"/>
      <c r="C26" s="240"/>
      <c r="D26" s="240"/>
      <c r="E26" s="293"/>
      <c r="F26" s="184"/>
      <c r="G26" s="281">
        <f t="shared" si="0"/>
        <v>0</v>
      </c>
    </row>
    <row r="27" spans="2:7" x14ac:dyDescent="0.2">
      <c r="B27" s="240"/>
      <c r="C27" s="240"/>
      <c r="D27" s="240"/>
      <c r="E27" s="293"/>
      <c r="F27" s="184"/>
      <c r="G27" s="281">
        <f t="shared" si="0"/>
        <v>0</v>
      </c>
    </row>
    <row r="28" spans="2:7" x14ac:dyDescent="0.2">
      <c r="B28" s="240"/>
      <c r="C28" s="240"/>
      <c r="D28" s="240"/>
      <c r="E28" s="293"/>
      <c r="F28" s="184"/>
      <c r="G28" s="281">
        <f t="shared" si="0"/>
        <v>0</v>
      </c>
    </row>
    <row r="29" spans="2:7" x14ac:dyDescent="0.2">
      <c r="B29" s="240"/>
      <c r="C29" s="240"/>
      <c r="D29" s="240"/>
      <c r="E29" s="293"/>
      <c r="F29" s="184"/>
      <c r="G29" s="281">
        <f t="shared" si="0"/>
        <v>0</v>
      </c>
    </row>
    <row r="30" spans="2:7" x14ac:dyDescent="0.2">
      <c r="B30" s="240"/>
      <c r="C30" s="240"/>
      <c r="D30" s="240"/>
      <c r="E30" s="293"/>
      <c r="F30" s="184"/>
      <c r="G30" s="281">
        <f t="shared" si="0"/>
        <v>0</v>
      </c>
    </row>
    <row r="31" spans="2:7" x14ac:dyDescent="0.2">
      <c r="B31" s="240"/>
      <c r="C31" s="240"/>
      <c r="D31" s="240"/>
      <c r="E31" s="293"/>
      <c r="F31" s="184"/>
      <c r="G31" s="281">
        <f t="shared" si="0"/>
        <v>0</v>
      </c>
    </row>
    <row r="32" spans="2:7" x14ac:dyDescent="0.2">
      <c r="B32" s="240"/>
      <c r="C32" s="240"/>
      <c r="D32" s="240"/>
      <c r="E32" s="293"/>
      <c r="F32" s="184"/>
      <c r="G32" s="281">
        <f t="shared" si="0"/>
        <v>0</v>
      </c>
    </row>
    <row r="33" spans="2:7" x14ac:dyDescent="0.2">
      <c r="B33" s="240"/>
      <c r="C33" s="240"/>
      <c r="D33" s="240"/>
      <c r="E33" s="293"/>
      <c r="F33" s="184"/>
      <c r="G33" s="281">
        <f t="shared" si="0"/>
        <v>0</v>
      </c>
    </row>
    <row r="34" spans="2:7" x14ac:dyDescent="0.2">
      <c r="B34" s="240"/>
      <c r="C34" s="240"/>
      <c r="D34" s="240"/>
      <c r="E34" s="293"/>
      <c r="F34" s="184"/>
      <c r="G34" s="281">
        <f t="shared" si="0"/>
        <v>0</v>
      </c>
    </row>
    <row r="35" spans="2:7" x14ac:dyDescent="0.2">
      <c r="B35" s="240"/>
      <c r="C35" s="240"/>
      <c r="D35" s="240"/>
      <c r="E35" s="293"/>
      <c r="F35" s="184"/>
      <c r="G35" s="281">
        <f t="shared" si="0"/>
        <v>0</v>
      </c>
    </row>
    <row r="36" spans="2:7" x14ac:dyDescent="0.2">
      <c r="B36" s="240"/>
      <c r="C36" s="240"/>
      <c r="D36" s="240"/>
      <c r="E36" s="293"/>
      <c r="F36" s="184"/>
      <c r="G36" s="281">
        <f t="shared" si="0"/>
        <v>0</v>
      </c>
    </row>
    <row r="37" spans="2:7" x14ac:dyDescent="0.2">
      <c r="B37" s="240"/>
      <c r="C37" s="240"/>
      <c r="D37" s="240"/>
      <c r="E37" s="293"/>
      <c r="F37" s="184"/>
      <c r="G37" s="281">
        <f t="shared" si="0"/>
        <v>0</v>
      </c>
    </row>
    <row r="38" spans="2:7" x14ac:dyDescent="0.2">
      <c r="B38" s="240"/>
      <c r="C38" s="240"/>
      <c r="D38" s="240"/>
      <c r="E38" s="293"/>
      <c r="F38" s="184"/>
      <c r="G38" s="281">
        <f t="shared" si="0"/>
        <v>0</v>
      </c>
    </row>
    <row r="39" spans="2:7" x14ac:dyDescent="0.2">
      <c r="B39" s="240"/>
      <c r="C39" s="240"/>
      <c r="D39" s="240"/>
      <c r="E39" s="293"/>
      <c r="F39" s="184"/>
      <c r="G39" s="281">
        <f t="shared" si="0"/>
        <v>0</v>
      </c>
    </row>
    <row r="40" spans="2:7" x14ac:dyDescent="0.2">
      <c r="B40" s="240"/>
      <c r="C40" s="240"/>
      <c r="D40" s="240"/>
      <c r="E40" s="293"/>
      <c r="F40" s="184"/>
      <c r="G40" s="281">
        <f t="shared" si="0"/>
        <v>0</v>
      </c>
    </row>
    <row r="41" spans="2:7" x14ac:dyDescent="0.2">
      <c r="B41" s="532" t="s">
        <v>23</v>
      </c>
      <c r="C41" s="533"/>
      <c r="D41" s="534"/>
      <c r="E41" s="468">
        <f>SUM(E9:E40)</f>
        <v>538242145.60175955</v>
      </c>
      <c r="F41" s="228"/>
      <c r="G41" s="281">
        <f>SUM(G9:G40)</f>
        <v>661704.64341858914</v>
      </c>
    </row>
    <row r="44" spans="2:7" x14ac:dyDescent="0.2">
      <c r="B44" s="50"/>
    </row>
  </sheetData>
  <mergeCells count="2">
    <mergeCell ref="B41:D41"/>
    <mergeCell ref="E2:G4"/>
  </mergeCells>
  <dataValidations count="1">
    <dataValidation type="list" allowBlank="1" showInputMessage="1" showErrorMessage="1" sqref="D9:D40">
      <formula1>rsharedassets</formula1>
    </dataValidation>
  </dataValidation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
  <sheetViews>
    <sheetView showGridLines="0" zoomScale="80" zoomScaleNormal="80" workbookViewId="0"/>
  </sheetViews>
  <sheetFormatPr defaultRowHeight="14.25" x14ac:dyDescent="0.2"/>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9999"/>
    <pageSetUpPr fitToPage="1"/>
  </sheetPr>
  <dimension ref="A1:BI38"/>
  <sheetViews>
    <sheetView showGridLines="0" topLeftCell="B1" zoomScale="80" zoomScaleNormal="80" workbookViewId="0">
      <pane xSplit="4" ySplit="9" topLeftCell="F10" activePane="bottomRight" state="frozen"/>
      <selection activeCell="B1" sqref="B1"/>
      <selection pane="topRight" activeCell="F1" sqref="F1"/>
      <selection pane="bottomLeft" activeCell="B10" sqref="B10"/>
      <selection pane="bottomRight"/>
    </sheetView>
  </sheetViews>
  <sheetFormatPr defaultRowHeight="14.25" x14ac:dyDescent="0.2"/>
  <cols>
    <col min="1" max="1" width="11.25" customWidth="1"/>
    <col min="2" max="2" width="22.125" customWidth="1"/>
    <col min="3" max="3" width="21" customWidth="1"/>
    <col min="4" max="4" width="50.5" customWidth="1"/>
    <col min="5" max="5" width="23.625" customWidth="1"/>
    <col min="6" max="27" width="11.625" customWidth="1"/>
    <col min="28" max="60" width="12.125" customWidth="1"/>
  </cols>
  <sheetData>
    <row r="1" spans="1:61" ht="20.25" x14ac:dyDescent="0.3">
      <c r="B1" s="36" t="s">
        <v>214</v>
      </c>
    </row>
    <row r="2" spans="1:61" ht="15" x14ac:dyDescent="0.25">
      <c r="B2" s="46" t="str">
        <f>Tradingname</f>
        <v>Southern Cross Pipelines Australia Pty Limited</v>
      </c>
      <c r="C2" s="47"/>
    </row>
    <row r="3" spans="1:61" ht="19.5" customHeight="1" x14ac:dyDescent="0.45">
      <c r="B3" s="48" t="s">
        <v>157</v>
      </c>
      <c r="C3" s="49">
        <f>Yearending</f>
        <v>45473</v>
      </c>
      <c r="K3" s="42"/>
    </row>
    <row r="4" spans="1:61" ht="20.25" x14ac:dyDescent="0.3">
      <c r="B4" s="36"/>
    </row>
    <row r="5" spans="1:61" ht="15.75" x14ac:dyDescent="0.25">
      <c r="B5" s="37" t="s">
        <v>175</v>
      </c>
      <c r="D5" s="41"/>
      <c r="E5" s="41"/>
    </row>
    <row r="7" spans="1:61" ht="45" customHeight="1" x14ac:dyDescent="0.2">
      <c r="B7" s="203" t="s">
        <v>194</v>
      </c>
      <c r="C7" s="204" t="s">
        <v>77</v>
      </c>
      <c r="D7" s="204"/>
      <c r="E7" s="205" t="s">
        <v>23</v>
      </c>
      <c r="F7" s="535" t="s">
        <v>76</v>
      </c>
      <c r="G7" s="536"/>
      <c r="H7" s="536"/>
      <c r="I7" s="536"/>
      <c r="J7" s="536"/>
      <c r="K7" s="536"/>
      <c r="L7" s="536"/>
      <c r="M7" s="536"/>
      <c r="N7" s="536"/>
      <c r="O7" s="536"/>
      <c r="P7" s="536"/>
      <c r="Q7" s="536"/>
      <c r="R7" s="536"/>
      <c r="S7" s="536"/>
      <c r="T7" s="536"/>
      <c r="U7" s="536"/>
      <c r="V7" s="536"/>
      <c r="W7" s="536"/>
      <c r="X7" s="536"/>
      <c r="Y7" s="536"/>
      <c r="Z7" s="536"/>
      <c r="AA7" s="536"/>
      <c r="AB7" s="536"/>
      <c r="AC7" s="536"/>
      <c r="AD7" s="536"/>
      <c r="AE7" s="536"/>
      <c r="AF7" s="536"/>
      <c r="AG7" s="536"/>
      <c r="AH7" s="536"/>
      <c r="AI7" s="536"/>
      <c r="AJ7" s="536"/>
      <c r="AK7" s="536"/>
      <c r="AL7" s="536"/>
      <c r="AM7" s="536"/>
      <c r="AN7" s="536"/>
      <c r="AO7" s="536"/>
      <c r="AP7" s="536"/>
      <c r="AQ7" s="536"/>
      <c r="AR7" s="536"/>
      <c r="AS7" s="536"/>
      <c r="AT7" s="536"/>
      <c r="AU7" s="536"/>
      <c r="AV7" s="536"/>
      <c r="AW7" s="536"/>
      <c r="AX7" s="536"/>
      <c r="AY7" s="536"/>
      <c r="AZ7" s="536"/>
      <c r="BA7" s="536"/>
      <c r="BB7" s="536"/>
      <c r="BC7" s="536"/>
      <c r="BD7" s="536"/>
      <c r="BE7" s="536"/>
      <c r="BF7" s="536"/>
      <c r="BG7" s="536"/>
      <c r="BH7" s="536"/>
      <c r="BI7" s="218" t="s">
        <v>182</v>
      </c>
    </row>
    <row r="8" spans="1:61" s="349" customFormat="1" x14ac:dyDescent="0.2">
      <c r="A8" s="345"/>
      <c r="B8" s="206"/>
      <c r="C8" s="346"/>
      <c r="D8" s="346"/>
      <c r="E8" s="346"/>
      <c r="F8" s="347" t="str">
        <f>RIGHT(TEXT(C37,"dd/mm/yyyy"),4)</f>
        <v>1996</v>
      </c>
      <c r="G8" s="348">
        <f>F8+1</f>
        <v>1997</v>
      </c>
      <c r="H8" s="348">
        <f t="shared" ref="H8:BH8" si="0">G8+1</f>
        <v>1998</v>
      </c>
      <c r="I8" s="348">
        <f t="shared" si="0"/>
        <v>1999</v>
      </c>
      <c r="J8" s="348">
        <f t="shared" si="0"/>
        <v>2000</v>
      </c>
      <c r="K8" s="348">
        <f t="shared" si="0"/>
        <v>2001</v>
      </c>
      <c r="L8" s="348">
        <f t="shared" si="0"/>
        <v>2002</v>
      </c>
      <c r="M8" s="348">
        <f t="shared" si="0"/>
        <v>2003</v>
      </c>
      <c r="N8" s="348">
        <f t="shared" si="0"/>
        <v>2004</v>
      </c>
      <c r="O8" s="348">
        <f t="shared" si="0"/>
        <v>2005</v>
      </c>
      <c r="P8" s="348">
        <f t="shared" si="0"/>
        <v>2006</v>
      </c>
      <c r="Q8" s="348">
        <f t="shared" si="0"/>
        <v>2007</v>
      </c>
      <c r="R8" s="348">
        <f t="shared" si="0"/>
        <v>2008</v>
      </c>
      <c r="S8" s="348">
        <f t="shared" si="0"/>
        <v>2009</v>
      </c>
      <c r="T8" s="348">
        <f t="shared" si="0"/>
        <v>2010</v>
      </c>
      <c r="U8" s="348">
        <f t="shared" si="0"/>
        <v>2011</v>
      </c>
      <c r="V8" s="348">
        <f t="shared" si="0"/>
        <v>2012</v>
      </c>
      <c r="W8" s="348">
        <f t="shared" si="0"/>
        <v>2013</v>
      </c>
      <c r="X8" s="348">
        <f t="shared" si="0"/>
        <v>2014</v>
      </c>
      <c r="Y8" s="348">
        <f t="shared" si="0"/>
        <v>2015</v>
      </c>
      <c r="Z8" s="348">
        <f t="shared" si="0"/>
        <v>2016</v>
      </c>
      <c r="AA8" s="348">
        <f t="shared" si="0"/>
        <v>2017</v>
      </c>
      <c r="AB8" s="348">
        <f t="shared" si="0"/>
        <v>2018</v>
      </c>
      <c r="AC8" s="348">
        <f t="shared" si="0"/>
        <v>2019</v>
      </c>
      <c r="AD8" s="348">
        <f t="shared" si="0"/>
        <v>2020</v>
      </c>
      <c r="AE8" s="348">
        <f t="shared" si="0"/>
        <v>2021</v>
      </c>
      <c r="AF8" s="348">
        <f t="shared" si="0"/>
        <v>2022</v>
      </c>
      <c r="AG8" s="348">
        <f t="shared" si="0"/>
        <v>2023</v>
      </c>
      <c r="AH8" s="348">
        <f t="shared" si="0"/>
        <v>2024</v>
      </c>
      <c r="AI8" s="348">
        <f t="shared" si="0"/>
        <v>2025</v>
      </c>
      <c r="AJ8" s="348">
        <f t="shared" si="0"/>
        <v>2026</v>
      </c>
      <c r="AK8" s="348">
        <f t="shared" si="0"/>
        <v>2027</v>
      </c>
      <c r="AL8" s="348">
        <f t="shared" si="0"/>
        <v>2028</v>
      </c>
      <c r="AM8" s="348">
        <f t="shared" si="0"/>
        <v>2029</v>
      </c>
      <c r="AN8" s="348">
        <f t="shared" si="0"/>
        <v>2030</v>
      </c>
      <c r="AO8" s="348">
        <f t="shared" si="0"/>
        <v>2031</v>
      </c>
      <c r="AP8" s="348">
        <f t="shared" si="0"/>
        <v>2032</v>
      </c>
      <c r="AQ8" s="348">
        <f t="shared" si="0"/>
        <v>2033</v>
      </c>
      <c r="AR8" s="348">
        <f t="shared" si="0"/>
        <v>2034</v>
      </c>
      <c r="AS8" s="348">
        <f t="shared" si="0"/>
        <v>2035</v>
      </c>
      <c r="AT8" s="348">
        <f t="shared" si="0"/>
        <v>2036</v>
      </c>
      <c r="AU8" s="348">
        <f t="shared" si="0"/>
        <v>2037</v>
      </c>
      <c r="AV8" s="348">
        <f t="shared" si="0"/>
        <v>2038</v>
      </c>
      <c r="AW8" s="348">
        <f t="shared" si="0"/>
        <v>2039</v>
      </c>
      <c r="AX8" s="348">
        <f t="shared" si="0"/>
        <v>2040</v>
      </c>
      <c r="AY8" s="348">
        <f t="shared" si="0"/>
        <v>2041</v>
      </c>
      <c r="AZ8" s="348">
        <f t="shared" si="0"/>
        <v>2042</v>
      </c>
      <c r="BA8" s="348">
        <f t="shared" si="0"/>
        <v>2043</v>
      </c>
      <c r="BB8" s="348">
        <f t="shared" si="0"/>
        <v>2044</v>
      </c>
      <c r="BC8" s="348">
        <f t="shared" si="0"/>
        <v>2045</v>
      </c>
      <c r="BD8" s="348">
        <f t="shared" si="0"/>
        <v>2046</v>
      </c>
      <c r="BE8" s="348">
        <f t="shared" si="0"/>
        <v>2047</v>
      </c>
      <c r="BF8" s="348">
        <f t="shared" si="0"/>
        <v>2048</v>
      </c>
      <c r="BG8" s="348">
        <f t="shared" si="0"/>
        <v>2049</v>
      </c>
      <c r="BH8" s="348">
        <f t="shared" si="0"/>
        <v>2050</v>
      </c>
    </row>
    <row r="9" spans="1:61" x14ac:dyDescent="0.2">
      <c r="B9" s="431">
        <v>4</v>
      </c>
      <c r="C9" s="229" t="s">
        <v>63</v>
      </c>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6"/>
    </row>
    <row r="10" spans="1:61" x14ac:dyDescent="0.2">
      <c r="B10" s="207"/>
      <c r="C10" s="208"/>
      <c r="D10" s="209" t="s">
        <v>68</v>
      </c>
      <c r="E10" s="262">
        <f t="shared" ref="E10:E30" si="1">SUM(F10:BH10)</f>
        <v>12808593.150175001</v>
      </c>
      <c r="F10" s="263"/>
      <c r="G10" s="263">
        <v>12808593.150175001</v>
      </c>
      <c r="H10" s="263">
        <v>0</v>
      </c>
      <c r="I10" s="263">
        <v>0</v>
      </c>
      <c r="J10" s="263">
        <v>0</v>
      </c>
      <c r="K10" s="263">
        <v>0</v>
      </c>
      <c r="L10" s="263">
        <v>0</v>
      </c>
      <c r="M10" s="263">
        <v>0</v>
      </c>
      <c r="N10" s="263">
        <v>0</v>
      </c>
      <c r="O10" s="263">
        <v>0</v>
      </c>
      <c r="P10" s="263">
        <v>0</v>
      </c>
      <c r="Q10" s="263">
        <v>0</v>
      </c>
      <c r="R10" s="263">
        <v>0</v>
      </c>
      <c r="S10" s="263">
        <v>0</v>
      </c>
      <c r="T10" s="263">
        <v>0</v>
      </c>
      <c r="U10" s="263">
        <v>0</v>
      </c>
      <c r="V10" s="263">
        <v>0</v>
      </c>
      <c r="W10" s="263">
        <v>0</v>
      </c>
      <c r="X10" s="263">
        <v>0</v>
      </c>
      <c r="Y10" s="263">
        <v>0</v>
      </c>
      <c r="Z10" s="263">
        <v>0</v>
      </c>
      <c r="AA10" s="263">
        <v>0</v>
      </c>
      <c r="AB10" s="263">
        <v>0</v>
      </c>
      <c r="AC10" s="263">
        <v>0</v>
      </c>
      <c r="AD10" s="263">
        <v>0</v>
      </c>
      <c r="AE10" s="263">
        <v>0</v>
      </c>
      <c r="AF10" s="263">
        <v>0</v>
      </c>
      <c r="AG10" s="263">
        <v>0</v>
      </c>
      <c r="AH10" s="478">
        <v>0</v>
      </c>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row>
    <row r="11" spans="1:61" x14ac:dyDescent="0.2">
      <c r="B11" s="207"/>
      <c r="C11" s="208"/>
      <c r="D11" s="209" t="s">
        <v>145</v>
      </c>
      <c r="E11" s="262">
        <f t="shared" si="1"/>
        <v>2052642.5819635091</v>
      </c>
      <c r="F11" s="263"/>
      <c r="G11" s="263">
        <v>933369.43437449227</v>
      </c>
      <c r="H11" s="263">
        <v>6975.8552643833682</v>
      </c>
      <c r="I11" s="263">
        <v>9766.1973701365059</v>
      </c>
      <c r="J11" s="263">
        <v>29298.592110410216</v>
      </c>
      <c r="K11" s="263">
        <v>59992.355273696827</v>
      </c>
      <c r="L11" s="263">
        <v>29298.592110409983</v>
      </c>
      <c r="M11" s="263">
        <v>27903.421057533473</v>
      </c>
      <c r="N11" s="263">
        <v>27903.421057533473</v>
      </c>
      <c r="O11" s="263">
        <v>27903.421057533473</v>
      </c>
      <c r="P11" s="263">
        <v>46040.644744930323</v>
      </c>
      <c r="Q11" s="263">
        <v>25113.078951779986</v>
      </c>
      <c r="R11" s="263">
        <v>54411.671062190086</v>
      </c>
      <c r="S11" s="263">
        <v>18137.22368739685</v>
      </c>
      <c r="T11" s="263">
        <v>40459.960533423349</v>
      </c>
      <c r="U11" s="263">
        <v>47435.815797806717</v>
      </c>
      <c r="V11" s="263">
        <v>16742.052634519991</v>
      </c>
      <c r="W11" s="263">
        <v>33484.105269039981</v>
      </c>
      <c r="X11" s="263">
        <v>43250.302639176836</v>
      </c>
      <c r="Y11" s="263">
        <v>22322.736846026732</v>
      </c>
      <c r="Z11" s="263">
        <v>15346.881581643131</v>
      </c>
      <c r="AA11" s="263">
        <v>29298.592110410333</v>
      </c>
      <c r="AB11" s="263">
        <v>32088.934216163354</v>
      </c>
      <c r="AC11" s="263">
        <v>25113.078951779986</v>
      </c>
      <c r="AD11" s="263">
        <v>-5580.6842115065083</v>
      </c>
      <c r="AE11" s="263">
        <v>61387.526326573454</v>
      </c>
      <c r="AF11" s="263">
        <v>101847.4868599968</v>
      </c>
      <c r="AG11" s="263">
        <v>106033.00001862692</v>
      </c>
      <c r="AH11" s="478">
        <v>187298.88426740118</v>
      </c>
      <c r="AI11" s="263"/>
      <c r="AJ11" s="263"/>
      <c r="AK11" s="263"/>
      <c r="AL11" s="263"/>
      <c r="AM11" s="263"/>
      <c r="AN11" s="263"/>
      <c r="AO11" s="263"/>
      <c r="AP11" s="263"/>
      <c r="AQ11" s="263"/>
      <c r="AR11" s="263"/>
      <c r="AS11" s="263"/>
      <c r="AT11" s="263"/>
      <c r="AU11" s="263"/>
      <c r="AV11" s="263"/>
      <c r="AW11" s="263"/>
      <c r="AX11" s="263"/>
      <c r="AY11" s="263"/>
      <c r="AZ11" s="263"/>
      <c r="BA11" s="263"/>
      <c r="BB11" s="263"/>
      <c r="BC11" s="263"/>
      <c r="BD11" s="263"/>
      <c r="BE11" s="263"/>
      <c r="BF11" s="263"/>
      <c r="BG11" s="263"/>
      <c r="BH11" s="263"/>
    </row>
    <row r="12" spans="1:61" x14ac:dyDescent="0.2">
      <c r="B12" s="207"/>
      <c r="C12" s="208"/>
      <c r="D12" s="209" t="s">
        <v>69</v>
      </c>
      <c r="E12" s="262">
        <f t="shared" si="1"/>
        <v>1015731.3550161404</v>
      </c>
      <c r="F12" s="263"/>
      <c r="G12" s="263">
        <v>0</v>
      </c>
      <c r="H12" s="263">
        <v>0</v>
      </c>
      <c r="I12" s="263">
        <v>0</v>
      </c>
      <c r="J12" s="263">
        <v>5100.7609400000001</v>
      </c>
      <c r="K12" s="263">
        <v>827.54597084374996</v>
      </c>
      <c r="L12" s="263">
        <v>45742.390658650002</v>
      </c>
      <c r="M12" s="263">
        <v>7750.1163893875009</v>
      </c>
      <c r="N12" s="263">
        <v>4255.7331437500006</v>
      </c>
      <c r="O12" s="263">
        <v>0</v>
      </c>
      <c r="P12" s="263">
        <v>0</v>
      </c>
      <c r="Q12" s="263">
        <v>0</v>
      </c>
      <c r="R12" s="263">
        <v>190350.41548518627</v>
      </c>
      <c r="S12" s="263">
        <v>0</v>
      </c>
      <c r="T12" s="263">
        <v>0</v>
      </c>
      <c r="U12" s="263">
        <v>0</v>
      </c>
      <c r="V12" s="263">
        <v>0</v>
      </c>
      <c r="W12" s="263">
        <v>199359.21958733388</v>
      </c>
      <c r="X12" s="263">
        <v>0</v>
      </c>
      <c r="Y12" s="263">
        <v>35528.63540195</v>
      </c>
      <c r="Z12" s="263">
        <v>22420.2314195</v>
      </c>
      <c r="AA12" s="263">
        <v>262448.89290266251</v>
      </c>
      <c r="AB12" s="263">
        <v>1976.3887130249823</v>
      </c>
      <c r="AC12" s="263">
        <v>0</v>
      </c>
      <c r="AD12" s="263">
        <v>0</v>
      </c>
      <c r="AE12" s="263">
        <v>0</v>
      </c>
      <c r="AF12" s="263">
        <v>0</v>
      </c>
      <c r="AG12" s="263">
        <v>239971.02440385133</v>
      </c>
      <c r="AH12" s="478">
        <v>0</v>
      </c>
      <c r="AI12" s="263"/>
      <c r="AJ12" s="263"/>
      <c r="AK12" s="263"/>
      <c r="AL12" s="263"/>
      <c r="AM12" s="263"/>
      <c r="AN12" s="263"/>
      <c r="AO12" s="263"/>
      <c r="AP12" s="263"/>
      <c r="AQ12" s="263"/>
      <c r="AR12" s="263"/>
      <c r="AS12" s="263"/>
      <c r="AT12" s="263"/>
      <c r="AU12" s="263"/>
      <c r="AV12" s="263"/>
      <c r="AW12" s="263"/>
      <c r="AX12" s="263"/>
      <c r="AY12" s="263"/>
      <c r="AZ12" s="263"/>
      <c r="BA12" s="263"/>
      <c r="BB12" s="263"/>
      <c r="BC12" s="263"/>
      <c r="BD12" s="263"/>
      <c r="BE12" s="263"/>
      <c r="BF12" s="263"/>
      <c r="BG12" s="263"/>
      <c r="BH12" s="263"/>
    </row>
    <row r="13" spans="1:61" x14ac:dyDescent="0.2">
      <c r="B13" s="207"/>
      <c r="C13" s="208"/>
      <c r="D13" s="209" t="s">
        <v>110</v>
      </c>
      <c r="E13" s="262">
        <f t="shared" si="1"/>
        <v>415782.10877235752</v>
      </c>
      <c r="F13" s="263"/>
      <c r="G13" s="263">
        <v>0</v>
      </c>
      <c r="H13" s="263">
        <v>0</v>
      </c>
      <c r="I13" s="263">
        <v>0</v>
      </c>
      <c r="J13" s="263">
        <v>0</v>
      </c>
      <c r="K13" s="263">
        <v>0</v>
      </c>
      <c r="L13" s="263">
        <v>0</v>
      </c>
      <c r="M13" s="263">
        <v>0</v>
      </c>
      <c r="N13" s="263">
        <v>0</v>
      </c>
      <c r="O13" s="263">
        <v>185739.88670279252</v>
      </c>
      <c r="P13" s="263">
        <v>0</v>
      </c>
      <c r="Q13" s="263">
        <v>0</v>
      </c>
      <c r="R13" s="263">
        <v>230042.222069565</v>
      </c>
      <c r="S13" s="263">
        <v>0</v>
      </c>
      <c r="T13" s="263">
        <v>0</v>
      </c>
      <c r="U13" s="263">
        <v>0</v>
      </c>
      <c r="V13" s="263">
        <v>0</v>
      </c>
      <c r="W13" s="263">
        <v>0</v>
      </c>
      <c r="X13" s="263">
        <v>0</v>
      </c>
      <c r="Y13" s="263">
        <v>0</v>
      </c>
      <c r="Z13" s="263">
        <v>0</v>
      </c>
      <c r="AA13" s="263">
        <v>0</v>
      </c>
      <c r="AB13" s="263">
        <v>0</v>
      </c>
      <c r="AC13" s="263">
        <v>0</v>
      </c>
      <c r="AD13" s="263">
        <v>0</v>
      </c>
      <c r="AE13" s="263">
        <v>0</v>
      </c>
      <c r="AF13" s="263">
        <v>0</v>
      </c>
      <c r="AG13" s="263">
        <v>0</v>
      </c>
      <c r="AH13" s="478">
        <v>0</v>
      </c>
      <c r="AI13" s="263"/>
      <c r="AJ13" s="263"/>
      <c r="AK13" s="263"/>
      <c r="AL13" s="263"/>
      <c r="AM13" s="263"/>
      <c r="AN13" s="263"/>
      <c r="AO13" s="263"/>
      <c r="AP13" s="263"/>
      <c r="AQ13" s="263"/>
      <c r="AR13" s="263"/>
      <c r="AS13" s="263"/>
      <c r="AT13" s="263"/>
      <c r="AU13" s="263"/>
      <c r="AV13" s="263"/>
      <c r="AW13" s="263"/>
      <c r="AX13" s="263"/>
      <c r="AY13" s="263"/>
      <c r="AZ13" s="263"/>
      <c r="BA13" s="263"/>
      <c r="BB13" s="263"/>
      <c r="BC13" s="263"/>
      <c r="BD13" s="263"/>
      <c r="BE13" s="263"/>
      <c r="BF13" s="263"/>
      <c r="BG13" s="263"/>
      <c r="BH13" s="263"/>
    </row>
    <row r="14" spans="1:61" x14ac:dyDescent="0.2">
      <c r="B14" s="207"/>
      <c r="C14" s="208"/>
      <c r="D14" s="209" t="s">
        <v>280</v>
      </c>
      <c r="E14" s="262">
        <f t="shared" si="1"/>
        <v>0</v>
      </c>
      <c r="F14" s="263"/>
      <c r="G14" s="263">
        <v>0</v>
      </c>
      <c r="H14" s="263">
        <v>0</v>
      </c>
      <c r="I14" s="263">
        <v>0</v>
      </c>
      <c r="J14" s="263">
        <v>0</v>
      </c>
      <c r="K14" s="263">
        <v>0</v>
      </c>
      <c r="L14" s="263">
        <v>0</v>
      </c>
      <c r="M14" s="263">
        <v>0</v>
      </c>
      <c r="N14" s="263">
        <v>0</v>
      </c>
      <c r="O14" s="263">
        <v>0</v>
      </c>
      <c r="P14" s="263">
        <v>0</v>
      </c>
      <c r="Q14" s="263">
        <v>0</v>
      </c>
      <c r="R14" s="263">
        <v>0</v>
      </c>
      <c r="S14" s="263">
        <v>0</v>
      </c>
      <c r="T14" s="263">
        <v>0</v>
      </c>
      <c r="U14" s="263">
        <v>0</v>
      </c>
      <c r="V14" s="263">
        <v>0</v>
      </c>
      <c r="W14" s="263">
        <v>0</v>
      </c>
      <c r="X14" s="263">
        <v>0</v>
      </c>
      <c r="Y14" s="263">
        <v>0</v>
      </c>
      <c r="Z14" s="263">
        <v>0</v>
      </c>
      <c r="AA14" s="263">
        <v>0</v>
      </c>
      <c r="AB14" s="263">
        <v>0</v>
      </c>
      <c r="AC14" s="263">
        <v>0</v>
      </c>
      <c r="AD14" s="263">
        <v>0</v>
      </c>
      <c r="AE14" s="263">
        <v>0</v>
      </c>
      <c r="AF14" s="263">
        <v>0</v>
      </c>
      <c r="AG14" s="263">
        <v>0</v>
      </c>
      <c r="AH14" s="478">
        <v>0</v>
      </c>
      <c r="AI14" s="263"/>
      <c r="AJ14" s="263"/>
      <c r="AK14" s="263"/>
      <c r="AL14" s="263"/>
      <c r="AM14" s="263"/>
      <c r="AN14" s="263"/>
      <c r="AO14" s="263"/>
      <c r="AP14" s="263"/>
      <c r="AQ14" s="263"/>
      <c r="AR14" s="263"/>
      <c r="AS14" s="263"/>
      <c r="AT14" s="263"/>
      <c r="AU14" s="263"/>
      <c r="AV14" s="263"/>
      <c r="AW14" s="263"/>
      <c r="AX14" s="263"/>
      <c r="AY14" s="263"/>
      <c r="AZ14" s="263"/>
      <c r="BA14" s="263"/>
      <c r="BB14" s="263"/>
      <c r="BC14" s="263"/>
      <c r="BD14" s="263"/>
      <c r="BE14" s="263"/>
      <c r="BF14" s="263"/>
      <c r="BG14" s="263"/>
      <c r="BH14" s="263"/>
    </row>
    <row r="15" spans="1:61" x14ac:dyDescent="0.2">
      <c r="B15" s="207"/>
      <c r="C15" s="208"/>
      <c r="D15" s="209" t="s">
        <v>72</v>
      </c>
      <c r="E15" s="262">
        <f t="shared" si="1"/>
        <v>0</v>
      </c>
      <c r="F15" s="263"/>
      <c r="G15" s="263">
        <v>0</v>
      </c>
      <c r="H15" s="263">
        <v>0</v>
      </c>
      <c r="I15" s="263">
        <v>0</v>
      </c>
      <c r="J15" s="263">
        <v>0</v>
      </c>
      <c r="K15" s="263">
        <v>0</v>
      </c>
      <c r="L15" s="263">
        <v>0</v>
      </c>
      <c r="M15" s="263">
        <v>0</v>
      </c>
      <c r="N15" s="263">
        <v>0</v>
      </c>
      <c r="O15" s="263">
        <v>0</v>
      </c>
      <c r="P15" s="263">
        <v>0</v>
      </c>
      <c r="Q15" s="263">
        <v>0</v>
      </c>
      <c r="R15" s="263">
        <v>0</v>
      </c>
      <c r="S15" s="263">
        <v>0</v>
      </c>
      <c r="T15" s="263">
        <v>0</v>
      </c>
      <c r="U15" s="263">
        <v>0</v>
      </c>
      <c r="V15" s="263">
        <v>0</v>
      </c>
      <c r="W15" s="263">
        <v>0</v>
      </c>
      <c r="X15" s="263">
        <v>0</v>
      </c>
      <c r="Y15" s="263">
        <v>0</v>
      </c>
      <c r="Z15" s="263">
        <v>0</v>
      </c>
      <c r="AA15" s="263">
        <v>0</v>
      </c>
      <c r="AB15" s="263">
        <v>0</v>
      </c>
      <c r="AC15" s="263">
        <v>0</v>
      </c>
      <c r="AD15" s="263">
        <v>0</v>
      </c>
      <c r="AE15" s="263">
        <v>0</v>
      </c>
      <c r="AF15" s="263">
        <v>0</v>
      </c>
      <c r="AG15" s="263">
        <v>0</v>
      </c>
      <c r="AH15" s="478">
        <v>0</v>
      </c>
      <c r="AI15" s="263"/>
      <c r="AJ15" s="263"/>
      <c r="AK15" s="263"/>
      <c r="AL15" s="263"/>
      <c r="AM15" s="263"/>
      <c r="AN15" s="263"/>
      <c r="AO15" s="263"/>
      <c r="AP15" s="263"/>
      <c r="AQ15" s="263"/>
      <c r="AR15" s="263"/>
      <c r="AS15" s="263"/>
      <c r="AT15" s="263"/>
      <c r="AU15" s="263"/>
      <c r="AV15" s="263"/>
      <c r="AW15" s="263"/>
      <c r="AX15" s="263"/>
      <c r="AY15" s="263"/>
      <c r="AZ15" s="263"/>
      <c r="BA15" s="263"/>
      <c r="BB15" s="263"/>
      <c r="BC15" s="263"/>
      <c r="BD15" s="263"/>
      <c r="BE15" s="263"/>
      <c r="BF15" s="263"/>
      <c r="BG15" s="263"/>
      <c r="BH15" s="263"/>
    </row>
    <row r="16" spans="1:61" x14ac:dyDescent="0.2">
      <c r="B16" s="207"/>
      <c r="C16" s="208"/>
      <c r="D16" s="210" t="s">
        <v>70</v>
      </c>
      <c r="E16" s="262">
        <f t="shared" si="1"/>
        <v>16292749.195927016</v>
      </c>
      <c r="F16" s="264">
        <f t="shared" ref="F16:AK16" si="2">SUM(F9:F15)</f>
        <v>0</v>
      </c>
      <c r="G16" s="264">
        <f t="shared" si="2"/>
        <v>13741962.584549494</v>
      </c>
      <c r="H16" s="264">
        <f t="shared" si="2"/>
        <v>6975.8552643833682</v>
      </c>
      <c r="I16" s="264">
        <f t="shared" si="2"/>
        <v>9766.1973701365059</v>
      </c>
      <c r="J16" s="264">
        <f t="shared" si="2"/>
        <v>34399.353050410216</v>
      </c>
      <c r="K16" s="264">
        <f t="shared" si="2"/>
        <v>60819.901244540575</v>
      </c>
      <c r="L16" s="264">
        <f t="shared" si="2"/>
        <v>75040.982769059978</v>
      </c>
      <c r="M16" s="264">
        <f t="shared" si="2"/>
        <v>35653.537446920971</v>
      </c>
      <c r="N16" s="264">
        <f t="shared" si="2"/>
        <v>32159.154201283473</v>
      </c>
      <c r="O16" s="264">
        <f t="shared" si="2"/>
        <v>213643.30776032599</v>
      </c>
      <c r="P16" s="264">
        <f t="shared" si="2"/>
        <v>46040.644744930323</v>
      </c>
      <c r="Q16" s="264">
        <f t="shared" si="2"/>
        <v>25113.078951779986</v>
      </c>
      <c r="R16" s="264">
        <f t="shared" si="2"/>
        <v>474804.30861694133</v>
      </c>
      <c r="S16" s="264">
        <f t="shared" si="2"/>
        <v>18137.22368739685</v>
      </c>
      <c r="T16" s="264">
        <f t="shared" si="2"/>
        <v>40459.960533423349</v>
      </c>
      <c r="U16" s="264">
        <f t="shared" si="2"/>
        <v>47435.815797806717</v>
      </c>
      <c r="V16" s="264">
        <f t="shared" si="2"/>
        <v>16742.052634519991</v>
      </c>
      <c r="W16" s="264">
        <f t="shared" si="2"/>
        <v>232843.32485637386</v>
      </c>
      <c r="X16" s="264">
        <f t="shared" si="2"/>
        <v>43250.302639176836</v>
      </c>
      <c r="Y16" s="264">
        <f t="shared" si="2"/>
        <v>57851.372247976731</v>
      </c>
      <c r="Z16" s="264">
        <f t="shared" si="2"/>
        <v>37767.113001143131</v>
      </c>
      <c r="AA16" s="264">
        <f t="shared" si="2"/>
        <v>291747.48501307284</v>
      </c>
      <c r="AB16" s="264">
        <f t="shared" si="2"/>
        <v>34065.322929188333</v>
      </c>
      <c r="AC16" s="264">
        <f t="shared" si="2"/>
        <v>25113.078951779986</v>
      </c>
      <c r="AD16" s="264">
        <f t="shared" si="2"/>
        <v>-5580.6842115065083</v>
      </c>
      <c r="AE16" s="264">
        <f t="shared" si="2"/>
        <v>61387.526326573454</v>
      </c>
      <c r="AF16" s="264">
        <f t="shared" si="2"/>
        <v>101847.4868599968</v>
      </c>
      <c r="AG16" s="264">
        <f t="shared" si="2"/>
        <v>346004.02442247828</v>
      </c>
      <c r="AH16" s="264">
        <f t="shared" si="2"/>
        <v>187298.88426740118</v>
      </c>
      <c r="AI16" s="264">
        <f t="shared" si="2"/>
        <v>0</v>
      </c>
      <c r="AJ16" s="264">
        <f t="shared" si="2"/>
        <v>0</v>
      </c>
      <c r="AK16" s="264">
        <f t="shared" si="2"/>
        <v>0</v>
      </c>
      <c r="AL16" s="264">
        <f t="shared" ref="AL16:BH16" si="3">SUM(AL9:AL15)</f>
        <v>0</v>
      </c>
      <c r="AM16" s="264">
        <f t="shared" si="3"/>
        <v>0</v>
      </c>
      <c r="AN16" s="264">
        <f t="shared" si="3"/>
        <v>0</v>
      </c>
      <c r="AO16" s="264">
        <f t="shared" si="3"/>
        <v>0</v>
      </c>
      <c r="AP16" s="264">
        <f t="shared" si="3"/>
        <v>0</v>
      </c>
      <c r="AQ16" s="264">
        <f t="shared" si="3"/>
        <v>0</v>
      </c>
      <c r="AR16" s="264">
        <f t="shared" si="3"/>
        <v>0</v>
      </c>
      <c r="AS16" s="264">
        <f t="shared" si="3"/>
        <v>0</v>
      </c>
      <c r="AT16" s="264">
        <f t="shared" si="3"/>
        <v>0</v>
      </c>
      <c r="AU16" s="264">
        <f t="shared" si="3"/>
        <v>0</v>
      </c>
      <c r="AV16" s="264">
        <f t="shared" si="3"/>
        <v>0</v>
      </c>
      <c r="AW16" s="264">
        <f t="shared" si="3"/>
        <v>0</v>
      </c>
      <c r="AX16" s="264">
        <f t="shared" si="3"/>
        <v>0</v>
      </c>
      <c r="AY16" s="264">
        <f t="shared" si="3"/>
        <v>0</v>
      </c>
      <c r="AZ16" s="264">
        <f t="shared" si="3"/>
        <v>0</v>
      </c>
      <c r="BA16" s="264">
        <f t="shared" si="3"/>
        <v>0</v>
      </c>
      <c r="BB16" s="264">
        <f t="shared" si="3"/>
        <v>0</v>
      </c>
      <c r="BC16" s="264">
        <f t="shared" si="3"/>
        <v>0</v>
      </c>
      <c r="BD16" s="264">
        <f t="shared" si="3"/>
        <v>0</v>
      </c>
      <c r="BE16" s="264">
        <f t="shared" si="3"/>
        <v>0</v>
      </c>
      <c r="BF16" s="264">
        <f t="shared" si="3"/>
        <v>0</v>
      </c>
      <c r="BG16" s="264">
        <f t="shared" si="3"/>
        <v>0</v>
      </c>
      <c r="BH16" s="264">
        <f t="shared" si="3"/>
        <v>0</v>
      </c>
    </row>
    <row r="17" spans="2:60" x14ac:dyDescent="0.2">
      <c r="B17" s="432" t="s">
        <v>573</v>
      </c>
      <c r="C17" s="229" t="s">
        <v>108</v>
      </c>
      <c r="D17" s="217"/>
      <c r="E17" s="269"/>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269"/>
      <c r="AJ17" s="269"/>
      <c r="AK17" s="269"/>
      <c r="AL17" s="269"/>
      <c r="AM17" s="269"/>
      <c r="AN17" s="269"/>
      <c r="AO17" s="269"/>
      <c r="AP17" s="269"/>
      <c r="AQ17" s="269"/>
      <c r="AR17" s="269"/>
      <c r="AS17" s="269"/>
      <c r="AT17" s="269"/>
      <c r="AU17" s="269"/>
      <c r="AV17" s="269"/>
      <c r="AW17" s="269"/>
      <c r="AX17" s="269"/>
      <c r="AY17" s="269"/>
      <c r="AZ17" s="269"/>
      <c r="BA17" s="269"/>
      <c r="BB17" s="269"/>
      <c r="BC17" s="269"/>
      <c r="BD17" s="269"/>
      <c r="BE17" s="269"/>
      <c r="BF17" s="269"/>
      <c r="BG17" s="269"/>
      <c r="BH17" s="270"/>
    </row>
    <row r="18" spans="2:60" ht="25.5" x14ac:dyDescent="0.2">
      <c r="B18" s="433"/>
      <c r="C18" s="208"/>
      <c r="D18" s="209" t="s">
        <v>335</v>
      </c>
      <c r="E18" s="262">
        <f t="shared" ref="E18:E23" si="4">SUM(F18:BH18)</f>
        <v>0</v>
      </c>
      <c r="F18" s="263"/>
      <c r="G18" s="263">
        <v>0</v>
      </c>
      <c r="H18" s="263">
        <v>0</v>
      </c>
      <c r="I18" s="263">
        <v>0</v>
      </c>
      <c r="J18" s="263">
        <v>0</v>
      </c>
      <c r="K18" s="263">
        <v>0</v>
      </c>
      <c r="L18" s="263">
        <v>0</v>
      </c>
      <c r="M18" s="263">
        <v>0</v>
      </c>
      <c r="N18" s="263">
        <v>0</v>
      </c>
      <c r="O18" s="263">
        <v>0</v>
      </c>
      <c r="P18" s="263">
        <v>0</v>
      </c>
      <c r="Q18" s="263">
        <v>0</v>
      </c>
      <c r="R18" s="263">
        <v>0</v>
      </c>
      <c r="S18" s="263">
        <v>0</v>
      </c>
      <c r="T18" s="263">
        <v>0</v>
      </c>
      <c r="U18" s="263">
        <v>0</v>
      </c>
      <c r="V18" s="263">
        <v>0</v>
      </c>
      <c r="W18" s="263">
        <v>0</v>
      </c>
      <c r="X18" s="263">
        <v>0</v>
      </c>
      <c r="Y18" s="263">
        <v>0</v>
      </c>
      <c r="Z18" s="263">
        <v>0</v>
      </c>
      <c r="AA18" s="263">
        <v>0</v>
      </c>
      <c r="AB18" s="263">
        <v>0</v>
      </c>
      <c r="AC18" s="263">
        <v>0</v>
      </c>
      <c r="AD18" s="263">
        <v>0</v>
      </c>
      <c r="AE18" s="263">
        <v>0</v>
      </c>
      <c r="AF18" s="263">
        <v>0</v>
      </c>
      <c r="AG18" s="263">
        <v>0</v>
      </c>
      <c r="AH18" s="478">
        <v>0</v>
      </c>
      <c r="AI18" s="263"/>
      <c r="AJ18" s="263"/>
      <c r="AK18" s="263"/>
      <c r="AL18" s="263"/>
      <c r="AM18" s="263"/>
      <c r="AN18" s="263"/>
      <c r="AO18" s="263"/>
      <c r="AP18" s="263"/>
      <c r="AQ18" s="263"/>
      <c r="AR18" s="263"/>
      <c r="AS18" s="263"/>
      <c r="AT18" s="263"/>
      <c r="AU18" s="263"/>
      <c r="AV18" s="263"/>
      <c r="AW18" s="263"/>
      <c r="AX18" s="263"/>
      <c r="AY18" s="263"/>
      <c r="AZ18" s="263"/>
      <c r="BA18" s="263"/>
      <c r="BB18" s="263"/>
      <c r="BC18" s="263"/>
      <c r="BD18" s="263"/>
      <c r="BE18" s="263"/>
      <c r="BF18" s="263"/>
      <c r="BG18" s="263"/>
      <c r="BH18" s="263"/>
    </row>
    <row r="19" spans="2:60" x14ac:dyDescent="0.2">
      <c r="B19" s="434"/>
      <c r="C19" s="208"/>
      <c r="D19" s="209" t="s">
        <v>69</v>
      </c>
      <c r="E19" s="262">
        <f t="shared" si="4"/>
        <v>519737.97561724414</v>
      </c>
      <c r="F19" s="263"/>
      <c r="G19" s="263">
        <v>0</v>
      </c>
      <c r="H19" s="263">
        <v>0</v>
      </c>
      <c r="I19" s="263">
        <v>0</v>
      </c>
      <c r="J19" s="263">
        <v>0</v>
      </c>
      <c r="K19" s="263">
        <v>0</v>
      </c>
      <c r="L19" s="263">
        <v>0</v>
      </c>
      <c r="M19" s="263">
        <v>0</v>
      </c>
      <c r="N19" s="263">
        <v>0</v>
      </c>
      <c r="O19" s="263">
        <v>0</v>
      </c>
      <c r="P19" s="263">
        <v>0</v>
      </c>
      <c r="Q19" s="263">
        <v>0</v>
      </c>
      <c r="R19" s="263">
        <v>0</v>
      </c>
      <c r="S19" s="263">
        <v>0</v>
      </c>
      <c r="T19" s="263">
        <v>0</v>
      </c>
      <c r="U19" s="263">
        <v>0</v>
      </c>
      <c r="V19" s="263">
        <v>0</v>
      </c>
      <c r="W19" s="263">
        <v>0</v>
      </c>
      <c r="X19" s="263">
        <v>0</v>
      </c>
      <c r="Y19" s="263">
        <v>0</v>
      </c>
      <c r="Z19" s="263">
        <v>4444.4361706422369</v>
      </c>
      <c r="AA19" s="263">
        <v>1020.3678454436317</v>
      </c>
      <c r="AB19" s="263">
        <v>3844.7305019942323</v>
      </c>
      <c r="AC19" s="263">
        <v>65812.181036237031</v>
      </c>
      <c r="AD19" s="263">
        <v>68182.103784953535</v>
      </c>
      <c r="AE19" s="263">
        <v>42714.055304674039</v>
      </c>
      <c r="AF19" s="263">
        <v>189447.63557245335</v>
      </c>
      <c r="AG19" s="263">
        <v>112371.60574479648</v>
      </c>
      <c r="AH19" s="478">
        <v>31900.859656049666</v>
      </c>
      <c r="AI19" s="263"/>
      <c r="AJ19" s="263"/>
      <c r="AK19" s="263"/>
      <c r="AL19" s="263"/>
      <c r="AM19" s="263"/>
      <c r="AN19" s="263"/>
      <c r="AO19" s="263"/>
      <c r="AP19" s="263"/>
      <c r="AQ19" s="263"/>
      <c r="AR19" s="263"/>
      <c r="AS19" s="263"/>
      <c r="AT19" s="263"/>
      <c r="AU19" s="263"/>
      <c r="AV19" s="263"/>
      <c r="AW19" s="263"/>
      <c r="AX19" s="263"/>
      <c r="AY19" s="263"/>
      <c r="AZ19" s="263"/>
      <c r="BA19" s="263"/>
      <c r="BB19" s="263"/>
      <c r="BC19" s="263"/>
      <c r="BD19" s="263"/>
      <c r="BE19" s="263"/>
      <c r="BF19" s="263"/>
      <c r="BG19" s="263"/>
      <c r="BH19" s="263"/>
    </row>
    <row r="20" spans="2:60" x14ac:dyDescent="0.2">
      <c r="B20" s="434"/>
      <c r="C20" s="208"/>
      <c r="D20" s="209" t="s">
        <v>110</v>
      </c>
      <c r="E20" s="262">
        <f t="shared" si="4"/>
        <v>0</v>
      </c>
      <c r="F20" s="263"/>
      <c r="G20" s="263">
        <v>0</v>
      </c>
      <c r="H20" s="263">
        <v>0</v>
      </c>
      <c r="I20" s="263">
        <v>0</v>
      </c>
      <c r="J20" s="263">
        <v>0</v>
      </c>
      <c r="K20" s="263">
        <v>0</v>
      </c>
      <c r="L20" s="263">
        <v>0</v>
      </c>
      <c r="M20" s="263">
        <v>0</v>
      </c>
      <c r="N20" s="263">
        <v>0</v>
      </c>
      <c r="O20" s="263">
        <v>0</v>
      </c>
      <c r="P20" s="263">
        <v>0</v>
      </c>
      <c r="Q20" s="263">
        <v>0</v>
      </c>
      <c r="R20" s="263">
        <v>0</v>
      </c>
      <c r="S20" s="263">
        <v>0</v>
      </c>
      <c r="T20" s="263">
        <v>0</v>
      </c>
      <c r="U20" s="263">
        <v>0</v>
      </c>
      <c r="V20" s="263">
        <v>0</v>
      </c>
      <c r="W20" s="263">
        <v>0</v>
      </c>
      <c r="X20" s="263">
        <v>0</v>
      </c>
      <c r="Y20" s="263">
        <v>0</v>
      </c>
      <c r="Z20" s="263">
        <v>0</v>
      </c>
      <c r="AA20" s="263">
        <v>0</v>
      </c>
      <c r="AB20" s="263">
        <v>0</v>
      </c>
      <c r="AC20" s="263">
        <v>0</v>
      </c>
      <c r="AD20" s="263">
        <v>0</v>
      </c>
      <c r="AE20" s="263">
        <v>0</v>
      </c>
      <c r="AF20" s="263">
        <v>0</v>
      </c>
      <c r="AG20" s="263">
        <v>0</v>
      </c>
      <c r="AH20" s="478">
        <v>0</v>
      </c>
      <c r="AI20" s="263"/>
      <c r="AJ20" s="263"/>
      <c r="AK20" s="263"/>
      <c r="AL20" s="263"/>
      <c r="AM20" s="263"/>
      <c r="AN20" s="263"/>
      <c r="AO20" s="263"/>
      <c r="AP20" s="263"/>
      <c r="AQ20" s="263"/>
      <c r="AR20" s="263"/>
      <c r="AS20" s="263"/>
      <c r="AT20" s="263"/>
      <c r="AU20" s="263"/>
      <c r="AV20" s="263"/>
      <c r="AW20" s="263"/>
      <c r="AX20" s="263"/>
      <c r="AY20" s="263"/>
      <c r="AZ20" s="263"/>
      <c r="BA20" s="263"/>
      <c r="BB20" s="263"/>
      <c r="BC20" s="263"/>
      <c r="BD20" s="263"/>
      <c r="BE20" s="263"/>
      <c r="BF20" s="263"/>
      <c r="BG20" s="263"/>
      <c r="BH20" s="263"/>
    </row>
    <row r="21" spans="2:60" x14ac:dyDescent="0.2">
      <c r="B21" s="434"/>
      <c r="C21" s="208"/>
      <c r="D21" s="209" t="s">
        <v>280</v>
      </c>
      <c r="E21" s="262">
        <f t="shared" si="4"/>
        <v>136678.58869894681</v>
      </c>
      <c r="F21" s="263"/>
      <c r="G21" s="263">
        <v>0</v>
      </c>
      <c r="H21" s="263">
        <v>0</v>
      </c>
      <c r="I21" s="263">
        <v>0</v>
      </c>
      <c r="J21" s="263">
        <v>0</v>
      </c>
      <c r="K21" s="263">
        <v>0</v>
      </c>
      <c r="L21" s="263">
        <v>0</v>
      </c>
      <c r="M21" s="263">
        <v>0</v>
      </c>
      <c r="N21" s="263">
        <v>0</v>
      </c>
      <c r="O21" s="263">
        <v>0</v>
      </c>
      <c r="P21" s="263">
        <v>0</v>
      </c>
      <c r="Q21" s="263">
        <v>0</v>
      </c>
      <c r="R21" s="263">
        <v>0</v>
      </c>
      <c r="S21" s="263">
        <v>0</v>
      </c>
      <c r="T21" s="263">
        <v>0</v>
      </c>
      <c r="U21" s="263">
        <v>0</v>
      </c>
      <c r="V21" s="263">
        <v>0</v>
      </c>
      <c r="W21" s="263">
        <v>0</v>
      </c>
      <c r="X21" s="263">
        <v>0</v>
      </c>
      <c r="Y21" s="263">
        <v>0</v>
      </c>
      <c r="Z21" s="263">
        <v>0</v>
      </c>
      <c r="AA21" s="263">
        <v>0</v>
      </c>
      <c r="AB21" s="263">
        <v>0</v>
      </c>
      <c r="AC21" s="263">
        <v>0</v>
      </c>
      <c r="AD21" s="263">
        <v>55280.321287722945</v>
      </c>
      <c r="AE21" s="263">
        <v>13494.046499668948</v>
      </c>
      <c r="AF21" s="263">
        <v>14324.687205624483</v>
      </c>
      <c r="AG21" s="263">
        <v>26517.891880211329</v>
      </c>
      <c r="AH21" s="478">
        <v>27061.641825719111</v>
      </c>
      <c r="AI21" s="263"/>
      <c r="AJ21" s="263"/>
      <c r="AK21" s="263"/>
      <c r="AL21" s="263"/>
      <c r="AM21" s="263"/>
      <c r="AN21" s="263"/>
      <c r="AO21" s="263"/>
      <c r="AP21" s="263"/>
      <c r="AQ21" s="263"/>
      <c r="AR21" s="263"/>
      <c r="AS21" s="263"/>
      <c r="AT21" s="263"/>
      <c r="AU21" s="263"/>
      <c r="AV21" s="263"/>
      <c r="AW21" s="263"/>
      <c r="AX21" s="263"/>
      <c r="AY21" s="263"/>
      <c r="AZ21" s="263"/>
      <c r="BA21" s="263"/>
      <c r="BB21" s="263"/>
      <c r="BC21" s="263"/>
      <c r="BD21" s="263"/>
      <c r="BE21" s="263"/>
      <c r="BF21" s="263"/>
      <c r="BG21" s="263"/>
      <c r="BH21" s="263"/>
    </row>
    <row r="22" spans="2:60" x14ac:dyDescent="0.2">
      <c r="B22" s="434"/>
      <c r="C22" s="208"/>
      <c r="D22" s="209" t="s">
        <v>72</v>
      </c>
      <c r="E22" s="262">
        <f t="shared" si="4"/>
        <v>-66186.169958268481</v>
      </c>
      <c r="F22" s="263"/>
      <c r="G22" s="263">
        <v>0</v>
      </c>
      <c r="H22" s="263">
        <v>0</v>
      </c>
      <c r="I22" s="263">
        <v>0</v>
      </c>
      <c r="J22" s="263">
        <v>0</v>
      </c>
      <c r="K22" s="263">
        <v>0</v>
      </c>
      <c r="L22" s="263">
        <v>0</v>
      </c>
      <c r="M22" s="263">
        <v>0</v>
      </c>
      <c r="N22" s="263">
        <v>0</v>
      </c>
      <c r="O22" s="263">
        <v>0</v>
      </c>
      <c r="P22" s="263">
        <v>0</v>
      </c>
      <c r="Q22" s="263">
        <v>0</v>
      </c>
      <c r="R22" s="263">
        <v>0</v>
      </c>
      <c r="S22" s="263">
        <v>0</v>
      </c>
      <c r="T22" s="263">
        <v>0</v>
      </c>
      <c r="U22" s="263">
        <v>0</v>
      </c>
      <c r="V22" s="263">
        <v>0</v>
      </c>
      <c r="W22" s="263">
        <v>0</v>
      </c>
      <c r="X22" s="263">
        <v>0</v>
      </c>
      <c r="Y22" s="263">
        <v>0</v>
      </c>
      <c r="Z22" s="263">
        <v>-274.70840132145923</v>
      </c>
      <c r="AA22" s="263">
        <v>-115.86831620689483</v>
      </c>
      <c r="AB22" s="263">
        <v>-325.48898175186395</v>
      </c>
      <c r="AC22" s="263">
        <v>-1228.6812073982173</v>
      </c>
      <c r="AD22" s="263">
        <v>-1479.9441604325373</v>
      </c>
      <c r="AE22" s="263">
        <v>-4646.2725431206645</v>
      </c>
      <c r="AF22" s="263">
        <v>-52339.338635279579</v>
      </c>
      <c r="AG22" s="263">
        <v>-427.04516274502862</v>
      </c>
      <c r="AH22" s="478">
        <v>-5348.822550012238</v>
      </c>
      <c r="AI22" s="263"/>
      <c r="AJ22" s="263"/>
      <c r="AK22" s="263"/>
      <c r="AL22" s="263"/>
      <c r="AM22" s="263"/>
      <c r="AN22" s="263"/>
      <c r="AO22" s="263"/>
      <c r="AP22" s="263"/>
      <c r="AQ22" s="263"/>
      <c r="AR22" s="263"/>
      <c r="AS22" s="263"/>
      <c r="AT22" s="263"/>
      <c r="AU22" s="263"/>
      <c r="AV22" s="263"/>
      <c r="AW22" s="263"/>
      <c r="AX22" s="263"/>
      <c r="AY22" s="263"/>
      <c r="AZ22" s="263"/>
      <c r="BA22" s="263"/>
      <c r="BB22" s="263"/>
      <c r="BC22" s="263"/>
      <c r="BD22" s="263"/>
      <c r="BE22" s="263"/>
      <c r="BF22" s="263"/>
      <c r="BG22" s="263"/>
      <c r="BH22" s="263"/>
    </row>
    <row r="23" spans="2:60" x14ac:dyDescent="0.2">
      <c r="B23" s="434"/>
      <c r="C23" s="208"/>
      <c r="D23" s="210" t="s">
        <v>70</v>
      </c>
      <c r="E23" s="262">
        <f t="shared" si="4"/>
        <v>590230.39435792249</v>
      </c>
      <c r="F23" s="264">
        <f t="shared" ref="F23:AK23" si="5">SUM(F18:F22)</f>
        <v>0</v>
      </c>
      <c r="G23" s="264">
        <f t="shared" si="5"/>
        <v>0</v>
      </c>
      <c r="H23" s="264">
        <f t="shared" si="5"/>
        <v>0</v>
      </c>
      <c r="I23" s="264">
        <f t="shared" si="5"/>
        <v>0</v>
      </c>
      <c r="J23" s="264">
        <f t="shared" si="5"/>
        <v>0</v>
      </c>
      <c r="K23" s="264">
        <f t="shared" si="5"/>
        <v>0</v>
      </c>
      <c r="L23" s="264">
        <f t="shared" si="5"/>
        <v>0</v>
      </c>
      <c r="M23" s="264">
        <f t="shared" si="5"/>
        <v>0</v>
      </c>
      <c r="N23" s="264">
        <f t="shared" si="5"/>
        <v>0</v>
      </c>
      <c r="O23" s="264">
        <f t="shared" si="5"/>
        <v>0</v>
      </c>
      <c r="P23" s="264">
        <f t="shared" si="5"/>
        <v>0</v>
      </c>
      <c r="Q23" s="264">
        <f t="shared" si="5"/>
        <v>0</v>
      </c>
      <c r="R23" s="264">
        <f t="shared" si="5"/>
        <v>0</v>
      </c>
      <c r="S23" s="264">
        <f t="shared" si="5"/>
        <v>0</v>
      </c>
      <c r="T23" s="264">
        <f t="shared" si="5"/>
        <v>0</v>
      </c>
      <c r="U23" s="264">
        <f t="shared" si="5"/>
        <v>0</v>
      </c>
      <c r="V23" s="264">
        <f t="shared" si="5"/>
        <v>0</v>
      </c>
      <c r="W23" s="264">
        <f t="shared" si="5"/>
        <v>0</v>
      </c>
      <c r="X23" s="264">
        <f t="shared" si="5"/>
        <v>0</v>
      </c>
      <c r="Y23" s="264">
        <f t="shared" si="5"/>
        <v>0</v>
      </c>
      <c r="Z23" s="264">
        <f t="shared" si="5"/>
        <v>4169.727769320778</v>
      </c>
      <c r="AA23" s="264">
        <f t="shared" si="5"/>
        <v>904.49952923673686</v>
      </c>
      <c r="AB23" s="264">
        <f t="shared" si="5"/>
        <v>3519.2415202423686</v>
      </c>
      <c r="AC23" s="264">
        <f t="shared" si="5"/>
        <v>64583.499828838816</v>
      </c>
      <c r="AD23" s="264">
        <f t="shared" si="5"/>
        <v>121982.48091224393</v>
      </c>
      <c r="AE23" s="264">
        <f t="shared" si="5"/>
        <v>51561.829261222323</v>
      </c>
      <c r="AF23" s="264">
        <f t="shared" si="5"/>
        <v>151432.98414279823</v>
      </c>
      <c r="AG23" s="264">
        <f t="shared" si="5"/>
        <v>138462.45246226279</v>
      </c>
      <c r="AH23" s="264">
        <f t="shared" si="5"/>
        <v>53613.678931756542</v>
      </c>
      <c r="AI23" s="264">
        <f t="shared" si="5"/>
        <v>0</v>
      </c>
      <c r="AJ23" s="264">
        <f t="shared" si="5"/>
        <v>0</v>
      </c>
      <c r="AK23" s="264">
        <f t="shared" si="5"/>
        <v>0</v>
      </c>
      <c r="AL23" s="264">
        <f t="shared" ref="AL23:BH23" si="6">SUM(AL18:AL22)</f>
        <v>0</v>
      </c>
      <c r="AM23" s="264">
        <f t="shared" si="6"/>
        <v>0</v>
      </c>
      <c r="AN23" s="264">
        <f t="shared" si="6"/>
        <v>0</v>
      </c>
      <c r="AO23" s="264">
        <f t="shared" si="6"/>
        <v>0</v>
      </c>
      <c r="AP23" s="264">
        <f t="shared" si="6"/>
        <v>0</v>
      </c>
      <c r="AQ23" s="264">
        <f t="shared" si="6"/>
        <v>0</v>
      </c>
      <c r="AR23" s="264">
        <f t="shared" si="6"/>
        <v>0</v>
      </c>
      <c r="AS23" s="264">
        <f t="shared" si="6"/>
        <v>0</v>
      </c>
      <c r="AT23" s="264">
        <f t="shared" si="6"/>
        <v>0</v>
      </c>
      <c r="AU23" s="264">
        <f t="shared" si="6"/>
        <v>0</v>
      </c>
      <c r="AV23" s="264">
        <f t="shared" si="6"/>
        <v>0</v>
      </c>
      <c r="AW23" s="264">
        <f t="shared" si="6"/>
        <v>0</v>
      </c>
      <c r="AX23" s="264">
        <f t="shared" si="6"/>
        <v>0</v>
      </c>
      <c r="AY23" s="264">
        <f t="shared" si="6"/>
        <v>0</v>
      </c>
      <c r="AZ23" s="264">
        <f t="shared" si="6"/>
        <v>0</v>
      </c>
      <c r="BA23" s="264">
        <f t="shared" si="6"/>
        <v>0</v>
      </c>
      <c r="BB23" s="264">
        <f t="shared" si="6"/>
        <v>0</v>
      </c>
      <c r="BC23" s="264">
        <f t="shared" si="6"/>
        <v>0</v>
      </c>
      <c r="BD23" s="264">
        <f t="shared" si="6"/>
        <v>0</v>
      </c>
      <c r="BE23" s="264">
        <f t="shared" si="6"/>
        <v>0</v>
      </c>
      <c r="BF23" s="264">
        <f t="shared" si="6"/>
        <v>0</v>
      </c>
      <c r="BG23" s="264">
        <f t="shared" si="6"/>
        <v>0</v>
      </c>
      <c r="BH23" s="264">
        <f t="shared" si="6"/>
        <v>0</v>
      </c>
    </row>
    <row r="24" spans="2:60" x14ac:dyDescent="0.2">
      <c r="B24" s="434"/>
      <c r="C24" s="208"/>
      <c r="D24" s="210" t="s">
        <v>86</v>
      </c>
      <c r="E24" s="262">
        <f>E16+E23</f>
        <v>16882979.59028494</v>
      </c>
      <c r="F24" s="262">
        <f t="shared" ref="F24:BH24" si="7">F16+F23</f>
        <v>0</v>
      </c>
      <c r="G24" s="262">
        <f t="shared" si="7"/>
        <v>13741962.584549494</v>
      </c>
      <c r="H24" s="262">
        <f t="shared" si="7"/>
        <v>6975.8552643833682</v>
      </c>
      <c r="I24" s="262">
        <f t="shared" si="7"/>
        <v>9766.1973701365059</v>
      </c>
      <c r="J24" s="262">
        <f t="shared" si="7"/>
        <v>34399.353050410216</v>
      </c>
      <c r="K24" s="262">
        <f t="shared" si="7"/>
        <v>60819.901244540575</v>
      </c>
      <c r="L24" s="262">
        <f t="shared" si="7"/>
        <v>75040.982769059978</v>
      </c>
      <c r="M24" s="262">
        <f t="shared" si="7"/>
        <v>35653.537446920971</v>
      </c>
      <c r="N24" s="262">
        <f t="shared" si="7"/>
        <v>32159.154201283473</v>
      </c>
      <c r="O24" s="262">
        <f t="shared" si="7"/>
        <v>213643.30776032599</v>
      </c>
      <c r="P24" s="262">
        <f t="shared" si="7"/>
        <v>46040.644744930323</v>
      </c>
      <c r="Q24" s="262">
        <f t="shared" si="7"/>
        <v>25113.078951779986</v>
      </c>
      <c r="R24" s="262">
        <f t="shared" si="7"/>
        <v>474804.30861694133</v>
      </c>
      <c r="S24" s="262">
        <f t="shared" si="7"/>
        <v>18137.22368739685</v>
      </c>
      <c r="T24" s="262">
        <f t="shared" si="7"/>
        <v>40459.960533423349</v>
      </c>
      <c r="U24" s="262">
        <f t="shared" si="7"/>
        <v>47435.815797806717</v>
      </c>
      <c r="V24" s="262">
        <f t="shared" si="7"/>
        <v>16742.052634519991</v>
      </c>
      <c r="W24" s="262">
        <f t="shared" si="7"/>
        <v>232843.32485637386</v>
      </c>
      <c r="X24" s="262">
        <f t="shared" si="7"/>
        <v>43250.302639176836</v>
      </c>
      <c r="Y24" s="262">
        <f t="shared" si="7"/>
        <v>57851.372247976731</v>
      </c>
      <c r="Z24" s="262">
        <f t="shared" si="7"/>
        <v>41936.84077046391</v>
      </c>
      <c r="AA24" s="262">
        <f t="shared" si="7"/>
        <v>292651.9845423096</v>
      </c>
      <c r="AB24" s="262">
        <f t="shared" si="7"/>
        <v>37584.564449430698</v>
      </c>
      <c r="AC24" s="262">
        <f t="shared" si="7"/>
        <v>89696.578780618802</v>
      </c>
      <c r="AD24" s="262">
        <f t="shared" si="7"/>
        <v>116401.79670073742</v>
      </c>
      <c r="AE24" s="262">
        <f t="shared" si="7"/>
        <v>112949.35558779578</v>
      </c>
      <c r="AF24" s="262">
        <f t="shared" si="7"/>
        <v>253280.47100279504</v>
      </c>
      <c r="AG24" s="262">
        <f t="shared" si="7"/>
        <v>484466.4768847411</v>
      </c>
      <c r="AH24" s="262">
        <f t="shared" si="7"/>
        <v>240912.56319915771</v>
      </c>
      <c r="AI24" s="262">
        <f t="shared" si="7"/>
        <v>0</v>
      </c>
      <c r="AJ24" s="262">
        <f t="shared" si="7"/>
        <v>0</v>
      </c>
      <c r="AK24" s="262">
        <f t="shared" si="7"/>
        <v>0</v>
      </c>
      <c r="AL24" s="262">
        <f t="shared" si="7"/>
        <v>0</v>
      </c>
      <c r="AM24" s="262">
        <f t="shared" si="7"/>
        <v>0</v>
      </c>
      <c r="AN24" s="262">
        <f t="shared" si="7"/>
        <v>0</v>
      </c>
      <c r="AO24" s="262">
        <f t="shared" si="7"/>
        <v>0</v>
      </c>
      <c r="AP24" s="262">
        <f t="shared" si="7"/>
        <v>0</v>
      </c>
      <c r="AQ24" s="262">
        <f t="shared" si="7"/>
        <v>0</v>
      </c>
      <c r="AR24" s="262">
        <f t="shared" si="7"/>
        <v>0</v>
      </c>
      <c r="AS24" s="262">
        <f t="shared" si="7"/>
        <v>0</v>
      </c>
      <c r="AT24" s="262">
        <f t="shared" si="7"/>
        <v>0</v>
      </c>
      <c r="AU24" s="262">
        <f t="shared" si="7"/>
        <v>0</v>
      </c>
      <c r="AV24" s="262">
        <f t="shared" si="7"/>
        <v>0</v>
      </c>
      <c r="AW24" s="262">
        <f t="shared" si="7"/>
        <v>0</v>
      </c>
      <c r="AX24" s="262">
        <f t="shared" si="7"/>
        <v>0</v>
      </c>
      <c r="AY24" s="262">
        <f t="shared" si="7"/>
        <v>0</v>
      </c>
      <c r="AZ24" s="262">
        <f t="shared" si="7"/>
        <v>0</v>
      </c>
      <c r="BA24" s="262">
        <f t="shared" si="7"/>
        <v>0</v>
      </c>
      <c r="BB24" s="262">
        <f t="shared" si="7"/>
        <v>0</v>
      </c>
      <c r="BC24" s="262">
        <f t="shared" si="7"/>
        <v>0</v>
      </c>
      <c r="BD24" s="262">
        <f t="shared" si="7"/>
        <v>0</v>
      </c>
      <c r="BE24" s="262">
        <f t="shared" si="7"/>
        <v>0</v>
      </c>
      <c r="BF24" s="262">
        <f t="shared" si="7"/>
        <v>0</v>
      </c>
      <c r="BG24" s="262">
        <f t="shared" si="7"/>
        <v>0</v>
      </c>
      <c r="BH24" s="262">
        <f t="shared" si="7"/>
        <v>0</v>
      </c>
    </row>
    <row r="25" spans="2:60" x14ac:dyDescent="0.2">
      <c r="B25" s="434"/>
      <c r="C25" s="229" t="s">
        <v>181</v>
      </c>
      <c r="D25" s="217"/>
      <c r="E25" s="269"/>
      <c r="F25" s="269"/>
      <c r="G25" s="269"/>
      <c r="H25" s="269"/>
      <c r="I25" s="269"/>
      <c r="J25" s="269"/>
      <c r="K25" s="269"/>
      <c r="L25" s="269"/>
      <c r="M25" s="269"/>
      <c r="N25" s="269"/>
      <c r="O25" s="269"/>
      <c r="P25" s="269"/>
      <c r="Q25" s="269"/>
      <c r="R25" s="269"/>
      <c r="S25" s="269"/>
      <c r="T25" s="269"/>
      <c r="U25" s="269"/>
      <c r="V25" s="269"/>
      <c r="W25" s="269"/>
      <c r="X25" s="269"/>
      <c r="Y25" s="269"/>
      <c r="Z25" s="269"/>
      <c r="AA25" s="269"/>
      <c r="AB25" s="269"/>
      <c r="AC25" s="269"/>
      <c r="AD25" s="269"/>
      <c r="AE25" s="269"/>
      <c r="AF25" s="269"/>
      <c r="AG25" s="269"/>
      <c r="AH25" s="269"/>
      <c r="AI25" s="269"/>
      <c r="AJ25" s="269"/>
      <c r="AK25" s="269"/>
      <c r="AL25" s="269"/>
      <c r="AM25" s="269"/>
      <c r="AN25" s="269"/>
      <c r="AO25" s="269"/>
      <c r="AP25" s="269"/>
      <c r="AQ25" s="269"/>
      <c r="AR25" s="269"/>
      <c r="AS25" s="269"/>
      <c r="AT25" s="269"/>
      <c r="AU25" s="269"/>
      <c r="AV25" s="269"/>
      <c r="AW25" s="269"/>
      <c r="AX25" s="269"/>
      <c r="AY25" s="269"/>
      <c r="AZ25" s="269"/>
      <c r="BA25" s="269"/>
      <c r="BB25" s="269"/>
      <c r="BC25" s="269"/>
      <c r="BD25" s="269"/>
      <c r="BE25" s="269"/>
      <c r="BF25" s="269"/>
      <c r="BG25" s="269"/>
      <c r="BH25" s="270"/>
    </row>
    <row r="26" spans="2:60" x14ac:dyDescent="0.2">
      <c r="B26" s="432" t="s">
        <v>574</v>
      </c>
      <c r="C26" s="208"/>
      <c r="D26" s="211" t="s">
        <v>105</v>
      </c>
      <c r="E26" s="262">
        <f t="shared" si="1"/>
        <v>59331035.237230688</v>
      </c>
      <c r="F26" s="263"/>
      <c r="G26" s="263">
        <v>1017049.2719281691</v>
      </c>
      <c r="H26" s="263">
        <v>1279254.1391784446</v>
      </c>
      <c r="I26" s="263">
        <v>1311411.1347660075</v>
      </c>
      <c r="J26" s="263">
        <v>1343321.0305958902</v>
      </c>
      <c r="K26" s="263">
        <v>1388846.4015000002</v>
      </c>
      <c r="L26" s="263">
        <v>1439630.571</v>
      </c>
      <c r="M26" s="263">
        <v>1472191.3344999999</v>
      </c>
      <c r="N26" s="263">
        <v>1747620.2549937004</v>
      </c>
      <c r="O26" s="263">
        <v>2007067.2601015994</v>
      </c>
      <c r="P26" s="263">
        <v>2082781.3546929003</v>
      </c>
      <c r="Q26" s="263">
        <v>2144131.2156191436</v>
      </c>
      <c r="R26" s="263">
        <v>2083655.4611250539</v>
      </c>
      <c r="S26" s="263">
        <v>2184294.4197297757</v>
      </c>
      <c r="T26" s="263">
        <v>2164328.7710000002</v>
      </c>
      <c r="U26" s="263">
        <v>2250198.1689999998</v>
      </c>
      <c r="V26" s="263">
        <v>2399267.6535</v>
      </c>
      <c r="W26" s="263">
        <v>2410655.8355</v>
      </c>
      <c r="X26" s="263">
        <v>2444166.8234999999</v>
      </c>
      <c r="Y26" s="263">
        <v>2499959.7430000002</v>
      </c>
      <c r="Z26" s="263">
        <v>2710711.6920000003</v>
      </c>
      <c r="AA26" s="263">
        <v>2530360.2200000002</v>
      </c>
      <c r="AB26" s="263">
        <v>2571238.5100000002</v>
      </c>
      <c r="AC26" s="263">
        <v>2591803.4600000004</v>
      </c>
      <c r="AD26" s="263">
        <v>2616307.58</v>
      </c>
      <c r="AE26" s="263">
        <v>2655228.5900000003</v>
      </c>
      <c r="AF26" s="263">
        <v>2728821.9</v>
      </c>
      <c r="AG26" s="263">
        <v>2773425.8499999996</v>
      </c>
      <c r="AH26" s="478">
        <v>2483306.59</v>
      </c>
      <c r="AI26" s="263"/>
      <c r="AJ26" s="263"/>
      <c r="AK26" s="263"/>
      <c r="AL26" s="263"/>
      <c r="AM26" s="263"/>
      <c r="AN26" s="263"/>
      <c r="AO26" s="263"/>
      <c r="AP26" s="263"/>
      <c r="AQ26" s="263"/>
      <c r="AR26" s="263"/>
      <c r="AS26" s="263"/>
      <c r="AT26" s="263"/>
      <c r="AU26" s="263"/>
      <c r="AV26" s="263"/>
      <c r="AW26" s="263"/>
      <c r="AX26" s="263"/>
      <c r="AY26" s="263"/>
      <c r="AZ26" s="263"/>
      <c r="BA26" s="263"/>
      <c r="BB26" s="263"/>
      <c r="BC26" s="263"/>
      <c r="BD26" s="263"/>
      <c r="BE26" s="263"/>
      <c r="BF26" s="263"/>
      <c r="BG26" s="263"/>
      <c r="BH26" s="263"/>
    </row>
    <row r="27" spans="2:60" x14ac:dyDescent="0.2">
      <c r="B27" s="432" t="s">
        <v>574</v>
      </c>
      <c r="C27" s="208"/>
      <c r="D27" s="211" t="s">
        <v>106</v>
      </c>
      <c r="E27" s="262">
        <f t="shared" si="1"/>
        <v>-5975651.951988305</v>
      </c>
      <c r="F27" s="263"/>
      <c r="G27" s="263">
        <v>-78831.575908372935</v>
      </c>
      <c r="H27" s="263">
        <v>-96837.193588287584</v>
      </c>
      <c r="I27" s="263">
        <v>-98081.272285800645</v>
      </c>
      <c r="J27" s="263">
        <v>-100398.55372234527</v>
      </c>
      <c r="K27" s="263">
        <v>-100553.55034024177</v>
      </c>
      <c r="L27" s="263">
        <v>-110205.232</v>
      </c>
      <c r="M27" s="263">
        <v>-105507.81449999999</v>
      </c>
      <c r="N27" s="263">
        <v>-133019.5785</v>
      </c>
      <c r="O27" s="263">
        <v>-117721.0055</v>
      </c>
      <c r="P27" s="263">
        <v>-126253.23497279279</v>
      </c>
      <c r="Q27" s="263">
        <v>-125970.17751745626</v>
      </c>
      <c r="R27" s="263">
        <v>-129538.72759639221</v>
      </c>
      <c r="S27" s="263">
        <v>-118910.44176173623</v>
      </c>
      <c r="T27" s="263">
        <v>-129899.37550000002</v>
      </c>
      <c r="U27" s="263">
        <v>-132572.35749999998</v>
      </c>
      <c r="V27" s="263">
        <v>-151489.24350000001</v>
      </c>
      <c r="W27" s="263">
        <v>-168718.0405</v>
      </c>
      <c r="X27" s="263">
        <v>-160501.30249999999</v>
      </c>
      <c r="Y27" s="263">
        <v>-181285.96700000003</v>
      </c>
      <c r="Z27" s="263">
        <v>-172698.4728804247</v>
      </c>
      <c r="AA27" s="263">
        <v>-172125.62676413861</v>
      </c>
      <c r="AB27" s="263">
        <v>-177667.59391417739</v>
      </c>
      <c r="AC27" s="263">
        <v>-256880.72437546041</v>
      </c>
      <c r="AD27" s="263">
        <v>-367782.0524674746</v>
      </c>
      <c r="AE27" s="263">
        <v>-509173.28228052339</v>
      </c>
      <c r="AF27" s="263">
        <v>-516031.91992220178</v>
      </c>
      <c r="AG27" s="263">
        <v>-698942.42157659319</v>
      </c>
      <c r="AH27" s="478">
        <v>-738055.21311388537</v>
      </c>
      <c r="AI27" s="263"/>
      <c r="AJ27" s="263"/>
      <c r="AK27" s="263"/>
      <c r="AL27" s="263"/>
      <c r="AM27" s="263"/>
      <c r="AN27" s="263"/>
      <c r="AO27" s="263"/>
      <c r="AP27" s="263"/>
      <c r="AQ27" s="263"/>
      <c r="AR27" s="263"/>
      <c r="AS27" s="263"/>
      <c r="AT27" s="263"/>
      <c r="AU27" s="263"/>
      <c r="AV27" s="263"/>
      <c r="AW27" s="263"/>
      <c r="AX27" s="263"/>
      <c r="AY27" s="263"/>
      <c r="AZ27" s="263"/>
      <c r="BA27" s="263"/>
      <c r="BB27" s="263"/>
      <c r="BC27" s="263"/>
      <c r="BD27" s="263"/>
      <c r="BE27" s="263"/>
      <c r="BF27" s="263"/>
      <c r="BG27" s="263"/>
      <c r="BH27" s="263"/>
    </row>
    <row r="28" spans="2:60" x14ac:dyDescent="0.2">
      <c r="B28" s="432" t="s">
        <v>574</v>
      </c>
      <c r="C28" s="208"/>
      <c r="D28" s="211" t="s">
        <v>281</v>
      </c>
      <c r="E28" s="262">
        <f t="shared" si="1"/>
        <v>-9797.1997441931835</v>
      </c>
      <c r="F28" s="263"/>
      <c r="G28" s="263">
        <v>0</v>
      </c>
      <c r="H28" s="263">
        <v>0</v>
      </c>
      <c r="I28" s="263">
        <v>0</v>
      </c>
      <c r="J28" s="263">
        <v>0</v>
      </c>
      <c r="K28" s="263">
        <v>0</v>
      </c>
      <c r="L28" s="263">
        <v>0</v>
      </c>
      <c r="M28" s="263">
        <v>0</v>
      </c>
      <c r="N28" s="263">
        <v>0</v>
      </c>
      <c r="O28" s="263">
        <v>0</v>
      </c>
      <c r="P28" s="263">
        <v>0</v>
      </c>
      <c r="Q28" s="263">
        <v>0</v>
      </c>
      <c r="R28" s="263">
        <v>0</v>
      </c>
      <c r="S28" s="263">
        <v>0</v>
      </c>
      <c r="T28" s="263">
        <v>0</v>
      </c>
      <c r="U28" s="263">
        <v>0</v>
      </c>
      <c r="V28" s="263">
        <v>0</v>
      </c>
      <c r="W28" s="263">
        <v>0</v>
      </c>
      <c r="X28" s="263">
        <v>0</v>
      </c>
      <c r="Y28" s="263">
        <v>0</v>
      </c>
      <c r="Z28" s="263">
        <v>0</v>
      </c>
      <c r="AA28" s="263">
        <v>0</v>
      </c>
      <c r="AB28" s="263">
        <v>0</v>
      </c>
      <c r="AC28" s="263">
        <v>0</v>
      </c>
      <c r="AD28" s="263">
        <v>-1914.8356433781682</v>
      </c>
      <c r="AE28" s="263">
        <v>-1677.7782694871985</v>
      </c>
      <c r="AF28" s="263">
        <v>-1371.5096196385405</v>
      </c>
      <c r="AG28" s="263">
        <v>-2392.7245870248639</v>
      </c>
      <c r="AH28" s="478">
        <v>-2440.3516246644126</v>
      </c>
      <c r="AI28" s="263"/>
      <c r="AJ28" s="263"/>
      <c r="AK28" s="263"/>
      <c r="AL28" s="263"/>
      <c r="AM28" s="263"/>
      <c r="AN28" s="263"/>
      <c r="AO28" s="263"/>
      <c r="AP28" s="263"/>
      <c r="AQ28" s="263"/>
      <c r="AR28" s="263"/>
      <c r="AS28" s="263"/>
      <c r="AT28" s="263"/>
      <c r="AU28" s="263"/>
      <c r="AV28" s="263"/>
      <c r="AW28" s="263"/>
      <c r="AX28" s="263"/>
      <c r="AY28" s="263"/>
      <c r="AZ28" s="263"/>
      <c r="BA28" s="263"/>
      <c r="BB28" s="263"/>
      <c r="BC28" s="263"/>
      <c r="BD28" s="263"/>
      <c r="BE28" s="263"/>
      <c r="BF28" s="263"/>
      <c r="BG28" s="263"/>
      <c r="BH28" s="263"/>
    </row>
    <row r="29" spans="2:60" x14ac:dyDescent="0.2">
      <c r="B29" s="432" t="s">
        <v>575</v>
      </c>
      <c r="C29" s="208"/>
      <c r="D29" s="211" t="s">
        <v>107</v>
      </c>
      <c r="E29" s="262">
        <f t="shared" si="1"/>
        <v>-8570681.6080094799</v>
      </c>
      <c r="F29" s="263"/>
      <c r="G29" s="263">
        <v>-214080.70730618117</v>
      </c>
      <c r="H29" s="263">
        <v>0</v>
      </c>
      <c r="I29" s="263">
        <v>0</v>
      </c>
      <c r="J29" s="263">
        <v>0</v>
      </c>
      <c r="K29" s="263">
        <v>0</v>
      </c>
      <c r="L29" s="263">
        <v>0</v>
      </c>
      <c r="M29" s="263">
        <v>0</v>
      </c>
      <c r="N29" s="263">
        <v>-100982.01238384098</v>
      </c>
      <c r="O29" s="263">
        <v>-181180.24848870607</v>
      </c>
      <c r="P29" s="263">
        <v>-218110.25102270712</v>
      </c>
      <c r="Q29" s="263">
        <v>-239598.57207818725</v>
      </c>
      <c r="R29" s="263">
        <v>-175661.80601084171</v>
      </c>
      <c r="S29" s="263">
        <v>-197275.93703105717</v>
      </c>
      <c r="T29" s="263">
        <v>-216379.06699829732</v>
      </c>
      <c r="U29" s="263">
        <v>-254369.04231518382</v>
      </c>
      <c r="V29" s="263">
        <v>-294209.18601870228</v>
      </c>
      <c r="W29" s="263">
        <v>-334666.12607996946</v>
      </c>
      <c r="X29" s="263">
        <v>-358684.85758917406</v>
      </c>
      <c r="Y29" s="263">
        <v>-381295.23551573628</v>
      </c>
      <c r="Z29" s="263">
        <v>-469644.130279515</v>
      </c>
      <c r="AA29" s="263">
        <v>-646706.26475162304</v>
      </c>
      <c r="AB29" s="263">
        <v>-667647.83211158926</v>
      </c>
      <c r="AC29" s="263">
        <v>-661087.32135525951</v>
      </c>
      <c r="AD29" s="263">
        <v>-645456.66636922176</v>
      </c>
      <c r="AE29" s="263">
        <v>-613907.76503800333</v>
      </c>
      <c r="AF29" s="263">
        <v>-632307.06293205603</v>
      </c>
      <c r="AG29" s="263">
        <v>-585579.53892473341</v>
      </c>
      <c r="AH29" s="478">
        <v>-481851.97740889405</v>
      </c>
      <c r="AI29" s="263"/>
      <c r="AJ29" s="263"/>
      <c r="AK29" s="263"/>
      <c r="AL29" s="263"/>
      <c r="AM29" s="263"/>
      <c r="AN29" s="263"/>
      <c r="AO29" s="263"/>
      <c r="AP29" s="263"/>
      <c r="AQ29" s="263"/>
      <c r="AR29" s="263"/>
      <c r="AS29" s="263"/>
      <c r="AT29" s="263"/>
      <c r="AU29" s="263"/>
      <c r="AV29" s="263"/>
      <c r="AW29" s="263"/>
      <c r="AX29" s="263"/>
      <c r="AY29" s="263"/>
      <c r="AZ29" s="263"/>
      <c r="BA29" s="263"/>
      <c r="BB29" s="263"/>
      <c r="BC29" s="263"/>
      <c r="BD29" s="263"/>
      <c r="BE29" s="263"/>
      <c r="BF29" s="263"/>
      <c r="BG29" s="263"/>
      <c r="BH29" s="263"/>
    </row>
    <row r="30" spans="2:60" x14ac:dyDescent="0.2">
      <c r="B30" s="432" t="s">
        <v>576</v>
      </c>
      <c r="C30" s="208"/>
      <c r="D30" s="211" t="s">
        <v>144</v>
      </c>
      <c r="E30" s="262">
        <f t="shared" si="1"/>
        <v>-27891924.887203768</v>
      </c>
      <c r="F30" s="263"/>
      <c r="G30" s="263">
        <v>0</v>
      </c>
      <c r="H30" s="263">
        <v>-1484162.2968135928</v>
      </c>
      <c r="I30" s="263">
        <v>-1322128.4058910278</v>
      </c>
      <c r="J30" s="263">
        <v>-1435790.4072724367</v>
      </c>
      <c r="K30" s="263">
        <v>-1463087.4701863034</v>
      </c>
      <c r="L30" s="263">
        <v>-1333144.475622267</v>
      </c>
      <c r="M30" s="263">
        <v>-1277512.7209474384</v>
      </c>
      <c r="N30" s="263">
        <v>-1103379.7913183642</v>
      </c>
      <c r="O30" s="263">
        <v>-1266055.3667980996</v>
      </c>
      <c r="P30" s="263">
        <v>-1150712.1289930153</v>
      </c>
      <c r="Q30" s="263">
        <v>-1155464.0914483126</v>
      </c>
      <c r="R30" s="263">
        <v>-1286203.4922411349</v>
      </c>
      <c r="S30" s="263">
        <v>-1330415.9381782026</v>
      </c>
      <c r="T30" s="263">
        <v>-1154770.4070074325</v>
      </c>
      <c r="U30" s="263">
        <v>-1066480.1470324155</v>
      </c>
      <c r="V30" s="263">
        <v>-964698.90590334218</v>
      </c>
      <c r="W30" s="263">
        <v>-689291.7239869904</v>
      </c>
      <c r="X30" s="263">
        <v>-629698.1792553186</v>
      </c>
      <c r="Y30" s="263">
        <v>-547035.3077133504</v>
      </c>
      <c r="Z30" s="263">
        <v>-402896.61605127854</v>
      </c>
      <c r="AA30" s="263">
        <v>-236905.56608727973</v>
      </c>
      <c r="AB30" s="263">
        <v>-164554.89915582165</v>
      </c>
      <c r="AC30" s="263">
        <v>-177341.80245335528</v>
      </c>
      <c r="AD30" s="263">
        <v>-1484752.2288191882</v>
      </c>
      <c r="AE30" s="263">
        <v>-1417520.4088241905</v>
      </c>
      <c r="AF30" s="263">
        <v>-1325830.936523309</v>
      </c>
      <c r="AG30" s="263">
        <v>-1002044.6880269069</v>
      </c>
      <c r="AH30" s="478">
        <v>-1020046.4846533982</v>
      </c>
      <c r="AI30" s="263"/>
      <c r="AJ30" s="263"/>
      <c r="AK30" s="263"/>
      <c r="AL30" s="263"/>
      <c r="AM30" s="263"/>
      <c r="AN30" s="263"/>
      <c r="AO30" s="263"/>
      <c r="AP30" s="263"/>
      <c r="AQ30" s="263"/>
      <c r="AR30" s="263"/>
      <c r="AS30" s="263"/>
      <c r="AT30" s="263"/>
      <c r="AU30" s="263"/>
      <c r="AV30" s="263"/>
      <c r="AW30" s="263"/>
      <c r="AX30" s="263"/>
      <c r="AY30" s="263"/>
      <c r="AZ30" s="263"/>
      <c r="BA30" s="263"/>
      <c r="BB30" s="263"/>
      <c r="BC30" s="263"/>
      <c r="BD30" s="263"/>
      <c r="BE30" s="263"/>
      <c r="BF30" s="263"/>
      <c r="BG30" s="263"/>
      <c r="BH30" s="263"/>
    </row>
    <row r="31" spans="2:60" x14ac:dyDescent="0.2">
      <c r="B31" s="207"/>
      <c r="C31" s="208"/>
      <c r="D31" s="210" t="s">
        <v>249</v>
      </c>
      <c r="E31" s="262">
        <f>SUM(F31:BH31)</f>
        <v>16882979.590284936</v>
      </c>
      <c r="F31" s="264">
        <f>SUM(F26:F30)</f>
        <v>0</v>
      </c>
      <c r="G31" s="264">
        <f>SUM(G26:G30)</f>
        <v>724136.98871361499</v>
      </c>
      <c r="H31" s="264">
        <f t="shared" ref="H31:M31" si="8">SUM(H26:H30)</f>
        <v>-301745.35122343572</v>
      </c>
      <c r="I31" s="264">
        <f>SUM(I26:I30)</f>
        <v>-108798.54341082089</v>
      </c>
      <c r="J31" s="264">
        <f t="shared" si="8"/>
        <v>-192867.93039889168</v>
      </c>
      <c r="K31" s="264">
        <f t="shared" si="8"/>
        <v>-174794.61902654497</v>
      </c>
      <c r="L31" s="264">
        <f t="shared" si="8"/>
        <v>-3719.1366222670767</v>
      </c>
      <c r="M31" s="264">
        <f t="shared" si="8"/>
        <v>89170.7990525614</v>
      </c>
      <c r="N31" s="264">
        <f>SUM(N26:N30)</f>
        <v>410238.87279149517</v>
      </c>
      <c r="O31" s="264">
        <f t="shared" ref="O31:BE31" si="9">SUM(O26:O30)</f>
        <v>442110.63931479375</v>
      </c>
      <c r="P31" s="264">
        <f t="shared" si="9"/>
        <v>587705.73970438493</v>
      </c>
      <c r="Q31" s="264">
        <f t="shared" si="9"/>
        <v>623098.37457518745</v>
      </c>
      <c r="R31" s="264">
        <f t="shared" si="9"/>
        <v>492251.43527668528</v>
      </c>
      <c r="S31" s="264">
        <f t="shared" si="9"/>
        <v>537692.10275877966</v>
      </c>
      <c r="T31" s="264">
        <f t="shared" si="9"/>
        <v>663279.92149427021</v>
      </c>
      <c r="U31" s="264">
        <f t="shared" si="9"/>
        <v>796776.62215240044</v>
      </c>
      <c r="V31" s="264">
        <f t="shared" si="9"/>
        <v>988870.31807795563</v>
      </c>
      <c r="W31" s="264">
        <f t="shared" si="9"/>
        <v>1217979.9449330401</v>
      </c>
      <c r="X31" s="264">
        <f t="shared" si="9"/>
        <v>1295282.4841555071</v>
      </c>
      <c r="Y31" s="264">
        <f t="shared" si="9"/>
        <v>1390343.2327709133</v>
      </c>
      <c r="Z31" s="264">
        <f t="shared" si="9"/>
        <v>1665472.4727887823</v>
      </c>
      <c r="AA31" s="264">
        <f t="shared" si="9"/>
        <v>1474622.7623969589</v>
      </c>
      <c r="AB31" s="264">
        <f>SUM(AB26:AB30)</f>
        <v>1561368.1848184122</v>
      </c>
      <c r="AC31" s="264">
        <f t="shared" si="9"/>
        <v>1496493.6118159252</v>
      </c>
      <c r="AD31" s="264">
        <f t="shared" si="9"/>
        <v>116401.79670073744</v>
      </c>
      <c r="AE31" s="264">
        <f t="shared" si="9"/>
        <v>112949.35558779631</v>
      </c>
      <c r="AF31" s="264">
        <f t="shared" si="9"/>
        <v>253280.4710027948</v>
      </c>
      <c r="AG31" s="264">
        <f t="shared" si="9"/>
        <v>484466.47688474134</v>
      </c>
      <c r="AH31" s="264">
        <f t="shared" si="9"/>
        <v>240912.56319915783</v>
      </c>
      <c r="AI31" s="264">
        <f t="shared" si="9"/>
        <v>0</v>
      </c>
      <c r="AJ31" s="264">
        <f t="shared" si="9"/>
        <v>0</v>
      </c>
      <c r="AK31" s="264">
        <f t="shared" si="9"/>
        <v>0</v>
      </c>
      <c r="AL31" s="264">
        <f t="shared" si="9"/>
        <v>0</v>
      </c>
      <c r="AM31" s="264">
        <f t="shared" si="9"/>
        <v>0</v>
      </c>
      <c r="AN31" s="264">
        <f t="shared" si="9"/>
        <v>0</v>
      </c>
      <c r="AO31" s="264">
        <f t="shared" si="9"/>
        <v>0</v>
      </c>
      <c r="AP31" s="264">
        <f t="shared" si="9"/>
        <v>0</v>
      </c>
      <c r="AQ31" s="264">
        <f t="shared" si="9"/>
        <v>0</v>
      </c>
      <c r="AR31" s="264">
        <f t="shared" si="9"/>
        <v>0</v>
      </c>
      <c r="AS31" s="264">
        <f t="shared" si="9"/>
        <v>0</v>
      </c>
      <c r="AT31" s="264">
        <f t="shared" si="9"/>
        <v>0</v>
      </c>
      <c r="AU31" s="264">
        <f t="shared" si="9"/>
        <v>0</v>
      </c>
      <c r="AV31" s="264">
        <f t="shared" si="9"/>
        <v>0</v>
      </c>
      <c r="AW31" s="264">
        <f t="shared" si="9"/>
        <v>0</v>
      </c>
      <c r="AX31" s="264">
        <f t="shared" si="9"/>
        <v>0</v>
      </c>
      <c r="AY31" s="264">
        <f t="shared" si="9"/>
        <v>0</v>
      </c>
      <c r="AZ31" s="264">
        <f t="shared" si="9"/>
        <v>0</v>
      </c>
      <c r="BA31" s="264">
        <f t="shared" si="9"/>
        <v>0</v>
      </c>
      <c r="BB31" s="264">
        <f t="shared" si="9"/>
        <v>0</v>
      </c>
      <c r="BC31" s="264">
        <f t="shared" si="9"/>
        <v>0</v>
      </c>
      <c r="BD31" s="264">
        <f t="shared" si="9"/>
        <v>0</v>
      </c>
      <c r="BE31" s="264">
        <f t="shared" si="9"/>
        <v>0</v>
      </c>
      <c r="BF31" s="264">
        <f>SUM(BF26:BF30)</f>
        <v>0</v>
      </c>
      <c r="BG31" s="264">
        <f>SUM(BG26:BG30)</f>
        <v>0</v>
      </c>
      <c r="BH31" s="264">
        <f>SUM(BH26:BH30)</f>
        <v>0</v>
      </c>
    </row>
    <row r="32" spans="2:60" ht="15.75" x14ac:dyDescent="0.2">
      <c r="B32" s="207"/>
      <c r="C32" s="38"/>
      <c r="D32" s="403" t="s">
        <v>508</v>
      </c>
      <c r="E32" s="262">
        <f>SUM(F32:BH32)</f>
        <v>-2.9103830456733704E-10</v>
      </c>
      <c r="F32" s="264">
        <f>F16+F23-F31</f>
        <v>0</v>
      </c>
      <c r="G32" s="264">
        <f>G16+G23-G31</f>
        <v>13017825.595835879</v>
      </c>
      <c r="H32" s="264">
        <f>H16+H23-H31</f>
        <v>308721.20648781909</v>
      </c>
      <c r="I32" s="264">
        <f t="shared" ref="I32:BH32" si="10">I16+I23-I31</f>
        <v>118564.74078095739</v>
      </c>
      <c r="J32" s="264">
        <f t="shared" si="10"/>
        <v>227267.2834493019</v>
      </c>
      <c r="K32" s="264">
        <f t="shared" si="10"/>
        <v>235614.52027108555</v>
      </c>
      <c r="L32" s="264">
        <f t="shared" si="10"/>
        <v>78760.119391327054</v>
      </c>
      <c r="M32" s="264">
        <f t="shared" si="10"/>
        <v>-53517.261605640429</v>
      </c>
      <c r="N32" s="264">
        <f t="shared" si="10"/>
        <v>-378079.71859021171</v>
      </c>
      <c r="O32" s="264">
        <f t="shared" si="10"/>
        <v>-228467.33155446776</v>
      </c>
      <c r="P32" s="264">
        <f t="shared" si="10"/>
        <v>-541665.09495945461</v>
      </c>
      <c r="Q32" s="264">
        <f t="shared" si="10"/>
        <v>-597985.29562340747</v>
      </c>
      <c r="R32" s="264">
        <f t="shared" si="10"/>
        <v>-17447.126659743953</v>
      </c>
      <c r="S32" s="264">
        <f t="shared" si="10"/>
        <v>-519554.87907138281</v>
      </c>
      <c r="T32" s="264">
        <f t="shared" si="10"/>
        <v>-622819.96096084686</v>
      </c>
      <c r="U32" s="264">
        <f t="shared" si="10"/>
        <v>-749340.80635459372</v>
      </c>
      <c r="V32" s="264">
        <f t="shared" si="10"/>
        <v>-972128.26544343564</v>
      </c>
      <c r="W32" s="264">
        <f>W16+W23-W31</f>
        <v>-985136.62007666624</v>
      </c>
      <c r="X32" s="264">
        <f>X16+X23-X31</f>
        <v>-1252032.1815163302</v>
      </c>
      <c r="Y32" s="264">
        <f t="shared" si="10"/>
        <v>-1332491.8605229366</v>
      </c>
      <c r="Z32" s="264">
        <f t="shared" si="10"/>
        <v>-1623535.6320183184</v>
      </c>
      <c r="AA32" s="264">
        <f t="shared" si="10"/>
        <v>-1181970.7778546494</v>
      </c>
      <c r="AB32" s="264">
        <f t="shared" si="10"/>
        <v>-1523783.6203689815</v>
      </c>
      <c r="AC32" s="264">
        <f t="shared" si="10"/>
        <v>-1406797.0330353065</v>
      </c>
      <c r="AD32" s="264">
        <f t="shared" si="10"/>
        <v>0</v>
      </c>
      <c r="AE32" s="264">
        <f t="shared" si="10"/>
        <v>-5.2386894822120667E-10</v>
      </c>
      <c r="AF32" s="264">
        <f t="shared" si="10"/>
        <v>2.3283064365386963E-10</v>
      </c>
      <c r="AG32" s="264">
        <f t="shared" si="10"/>
        <v>0</v>
      </c>
      <c r="AH32" s="264">
        <f t="shared" si="10"/>
        <v>0</v>
      </c>
      <c r="AI32" s="264">
        <f t="shared" si="10"/>
        <v>0</v>
      </c>
      <c r="AJ32" s="264">
        <f t="shared" si="10"/>
        <v>0</v>
      </c>
      <c r="AK32" s="264">
        <f t="shared" si="10"/>
        <v>0</v>
      </c>
      <c r="AL32" s="264">
        <f t="shared" si="10"/>
        <v>0</v>
      </c>
      <c r="AM32" s="264">
        <f t="shared" si="10"/>
        <v>0</v>
      </c>
      <c r="AN32" s="264">
        <f t="shared" si="10"/>
        <v>0</v>
      </c>
      <c r="AO32" s="264">
        <f t="shared" si="10"/>
        <v>0</v>
      </c>
      <c r="AP32" s="264">
        <f t="shared" si="10"/>
        <v>0</v>
      </c>
      <c r="AQ32" s="264">
        <f t="shared" si="10"/>
        <v>0</v>
      </c>
      <c r="AR32" s="264">
        <f t="shared" si="10"/>
        <v>0</v>
      </c>
      <c r="AS32" s="264">
        <f t="shared" si="10"/>
        <v>0</v>
      </c>
      <c r="AT32" s="264">
        <f t="shared" si="10"/>
        <v>0</v>
      </c>
      <c r="AU32" s="264">
        <f t="shared" si="10"/>
        <v>0</v>
      </c>
      <c r="AV32" s="264">
        <f t="shared" si="10"/>
        <v>0</v>
      </c>
      <c r="AW32" s="264">
        <f t="shared" si="10"/>
        <v>0</v>
      </c>
      <c r="AX32" s="264">
        <f t="shared" si="10"/>
        <v>0</v>
      </c>
      <c r="AY32" s="264">
        <f t="shared" si="10"/>
        <v>0</v>
      </c>
      <c r="AZ32" s="264">
        <f t="shared" si="10"/>
        <v>0</v>
      </c>
      <c r="BA32" s="264">
        <f t="shared" si="10"/>
        <v>0</v>
      </c>
      <c r="BB32" s="264">
        <f t="shared" si="10"/>
        <v>0</v>
      </c>
      <c r="BC32" s="264">
        <f t="shared" si="10"/>
        <v>0</v>
      </c>
      <c r="BD32" s="264">
        <f t="shared" si="10"/>
        <v>0</v>
      </c>
      <c r="BE32" s="264">
        <f>BE16+BE23-BE31</f>
        <v>0</v>
      </c>
      <c r="BF32" s="264">
        <f t="shared" si="10"/>
        <v>0</v>
      </c>
      <c r="BG32" s="264">
        <f t="shared" si="10"/>
        <v>0</v>
      </c>
      <c r="BH32" s="264">
        <f t="shared" si="10"/>
        <v>0</v>
      </c>
    </row>
    <row r="33" spans="2:60" ht="14.25" customHeight="1" x14ac:dyDescent="0.2">
      <c r="B33" s="404"/>
      <c r="C33" s="397" t="s">
        <v>495</v>
      </c>
      <c r="D33" s="388" t="s">
        <v>496</v>
      </c>
      <c r="E33" s="398"/>
      <c r="F33" s="398"/>
      <c r="G33" s="398">
        <f>F24+F33-F31</f>
        <v>0</v>
      </c>
      <c r="H33" s="398">
        <f>G24+G33-G31</f>
        <v>13017825.595835879</v>
      </c>
      <c r="I33" s="398">
        <f>H24+H33-H31</f>
        <v>13326546.802323699</v>
      </c>
      <c r="J33" s="398">
        <f t="shared" ref="J33:BH33" si="11">I24+I33-I31</f>
        <v>13445111.543104656</v>
      </c>
      <c r="K33" s="398">
        <f t="shared" si="11"/>
        <v>13672378.826553959</v>
      </c>
      <c r="L33" s="398">
        <f t="shared" si="11"/>
        <v>13907993.346825045</v>
      </c>
      <c r="M33" s="398">
        <f t="shared" si="11"/>
        <v>13986753.466216372</v>
      </c>
      <c r="N33" s="398">
        <f t="shared" si="11"/>
        <v>13933236.204610733</v>
      </c>
      <c r="O33" s="398">
        <f t="shared" si="11"/>
        <v>13555156.486020522</v>
      </c>
      <c r="P33" s="398">
        <f t="shared" si="11"/>
        <v>13326689.154466055</v>
      </c>
      <c r="Q33" s="398">
        <f t="shared" si="11"/>
        <v>12785024.059506601</v>
      </c>
      <c r="R33" s="398">
        <f t="shared" si="11"/>
        <v>12187038.763883192</v>
      </c>
      <c r="S33" s="398">
        <f t="shared" si="11"/>
        <v>12169591.637223449</v>
      </c>
      <c r="T33" s="398">
        <f t="shared" si="11"/>
        <v>11650036.758152066</v>
      </c>
      <c r="U33" s="398">
        <f t="shared" si="11"/>
        <v>11027216.797191219</v>
      </c>
      <c r="V33" s="398">
        <f t="shared" si="11"/>
        <v>10277875.990836626</v>
      </c>
      <c r="W33" s="398">
        <f>V24+V33-V31</f>
        <v>9305747.725393191</v>
      </c>
      <c r="X33" s="398">
        <f t="shared" si="11"/>
        <v>8320611.1053165253</v>
      </c>
      <c r="Y33" s="398">
        <f t="shared" si="11"/>
        <v>7068578.9238001956</v>
      </c>
      <c r="Z33" s="398">
        <f t="shared" si="11"/>
        <v>5736087.0632772595</v>
      </c>
      <c r="AA33" s="398">
        <f t="shared" si="11"/>
        <v>4112551.4312589406</v>
      </c>
      <c r="AB33" s="398">
        <f t="shared" si="11"/>
        <v>2930580.6534042917</v>
      </c>
      <c r="AC33" s="398">
        <f t="shared" si="11"/>
        <v>1406797.0330353105</v>
      </c>
      <c r="AD33" s="398">
        <f t="shared" si="11"/>
        <v>3.9581209421157837E-9</v>
      </c>
      <c r="AE33" s="398">
        <f t="shared" si="11"/>
        <v>3.9435690268874168E-9</v>
      </c>
      <c r="AF33" s="398">
        <f t="shared" si="11"/>
        <v>3.4197000786662102E-9</v>
      </c>
      <c r="AG33" s="398">
        <f t="shared" si="11"/>
        <v>3.6670826375484467E-9</v>
      </c>
      <c r="AH33" s="398">
        <f t="shared" si="11"/>
        <v>3.434251993894577E-9</v>
      </c>
      <c r="AI33" s="398">
        <f t="shared" si="11"/>
        <v>3.3178366720676422E-9</v>
      </c>
      <c r="AJ33" s="398">
        <f t="shared" si="11"/>
        <v>3.3178366720676422E-9</v>
      </c>
      <c r="AK33" s="398">
        <f t="shared" si="11"/>
        <v>3.3178366720676422E-9</v>
      </c>
      <c r="AL33" s="398">
        <f t="shared" si="11"/>
        <v>3.3178366720676422E-9</v>
      </c>
      <c r="AM33" s="398">
        <f t="shared" si="11"/>
        <v>3.3178366720676422E-9</v>
      </c>
      <c r="AN33" s="398">
        <f t="shared" si="11"/>
        <v>3.3178366720676422E-9</v>
      </c>
      <c r="AO33" s="398">
        <f t="shared" si="11"/>
        <v>3.3178366720676422E-9</v>
      </c>
      <c r="AP33" s="398">
        <f t="shared" si="11"/>
        <v>3.3178366720676422E-9</v>
      </c>
      <c r="AQ33" s="398">
        <f t="shared" si="11"/>
        <v>3.3178366720676422E-9</v>
      </c>
      <c r="AR33" s="398">
        <f t="shared" si="11"/>
        <v>3.3178366720676422E-9</v>
      </c>
      <c r="AS33" s="398">
        <f t="shared" si="11"/>
        <v>3.3178366720676422E-9</v>
      </c>
      <c r="AT33" s="398">
        <f t="shared" si="11"/>
        <v>3.3178366720676422E-9</v>
      </c>
      <c r="AU33" s="398">
        <f t="shared" si="11"/>
        <v>3.3178366720676422E-9</v>
      </c>
      <c r="AV33" s="398">
        <f t="shared" si="11"/>
        <v>3.3178366720676422E-9</v>
      </c>
      <c r="AW33" s="398">
        <f t="shared" si="11"/>
        <v>3.3178366720676422E-9</v>
      </c>
      <c r="AX33" s="398">
        <f t="shared" si="11"/>
        <v>3.3178366720676422E-9</v>
      </c>
      <c r="AY33" s="398">
        <f t="shared" si="11"/>
        <v>3.3178366720676422E-9</v>
      </c>
      <c r="AZ33" s="398">
        <f t="shared" si="11"/>
        <v>3.3178366720676422E-9</v>
      </c>
      <c r="BA33" s="398">
        <f t="shared" si="11"/>
        <v>3.3178366720676422E-9</v>
      </c>
      <c r="BB33" s="398">
        <f t="shared" si="11"/>
        <v>3.3178366720676422E-9</v>
      </c>
      <c r="BC33" s="398">
        <f t="shared" si="11"/>
        <v>3.3178366720676422E-9</v>
      </c>
      <c r="BD33" s="398">
        <f t="shared" si="11"/>
        <v>3.3178366720676422E-9</v>
      </c>
      <c r="BE33" s="398">
        <f t="shared" si="11"/>
        <v>3.3178366720676422E-9</v>
      </c>
      <c r="BF33" s="398">
        <f t="shared" si="11"/>
        <v>3.3178366720676422E-9</v>
      </c>
      <c r="BG33" s="398">
        <f t="shared" si="11"/>
        <v>3.3178366720676422E-9</v>
      </c>
      <c r="BH33" s="398">
        <f t="shared" si="11"/>
        <v>3.3178366720676422E-9</v>
      </c>
    </row>
    <row r="34" spans="2:60" ht="29.25" customHeight="1" x14ac:dyDescent="0.2"/>
    <row r="35" spans="2:60" ht="15.75" x14ac:dyDescent="0.25">
      <c r="B35" s="146" t="s">
        <v>193</v>
      </c>
      <c r="C35" s="144"/>
    </row>
    <row r="36" spans="2:60" x14ac:dyDescent="0.2">
      <c r="B36" s="212"/>
      <c r="C36" s="213"/>
    </row>
    <row r="37" spans="2:60" x14ac:dyDescent="0.2">
      <c r="B37" s="214" t="s">
        <v>123</v>
      </c>
      <c r="C37" s="215">
        <v>35322</v>
      </c>
    </row>
    <row r="38" spans="2:60" x14ac:dyDescent="0.2">
      <c r="B38" s="214" t="s">
        <v>145</v>
      </c>
      <c r="C38" s="438">
        <f>E11</f>
        <v>2052642.5819635091</v>
      </c>
    </row>
  </sheetData>
  <mergeCells count="1">
    <mergeCell ref="F7:BH7"/>
  </mergeCells>
  <pageMargins left="0.23622047244094491" right="0.23622047244094491" top="0.74803149606299213" bottom="0.74803149606299213" header="0.31496062992125984" footer="0.31496062992125984"/>
  <pageSetup paperSize="9" scale="22" orientation="landscape" r:id="rId1"/>
  <headerFooter alignWithMargins="0">
    <oddFooter>&amp;A&amp;RPage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9999"/>
    <pageSetUpPr fitToPage="1"/>
  </sheetPr>
  <dimension ref="B1:E34"/>
  <sheetViews>
    <sheetView zoomScale="80" zoomScaleNormal="80" workbookViewId="0"/>
  </sheetViews>
  <sheetFormatPr defaultColWidth="9" defaultRowHeight="12.75" x14ac:dyDescent="0.2"/>
  <cols>
    <col min="1" max="1" width="12" style="30" customWidth="1"/>
    <col min="2" max="2" width="20.75" style="30" customWidth="1"/>
    <col min="3" max="3" width="42.125" style="30" customWidth="1"/>
    <col min="4" max="5" width="20.5" style="30" customWidth="1"/>
    <col min="6" max="6" width="9.25" style="30" customWidth="1"/>
    <col min="7" max="7" width="25" style="30" customWidth="1"/>
    <col min="8" max="16384" width="9" style="30"/>
  </cols>
  <sheetData>
    <row r="1" spans="2:5" ht="20.25" x14ac:dyDescent="0.3">
      <c r="B1" s="526" t="s">
        <v>176</v>
      </c>
      <c r="C1" s="526"/>
      <c r="D1" s="18"/>
      <c r="E1" s="18"/>
    </row>
    <row r="2" spans="2:5" ht="20.25" x14ac:dyDescent="0.3">
      <c r="B2" s="46" t="str">
        <f>Tradingname</f>
        <v>Southern Cross Pipelines Australia Pty Limited</v>
      </c>
      <c r="C2" s="47"/>
      <c r="D2" s="31"/>
      <c r="E2" s="31"/>
    </row>
    <row r="3" spans="2:5" ht="15.75" customHeight="1" x14ac:dyDescent="0.45">
      <c r="B3" s="48" t="s">
        <v>157</v>
      </c>
      <c r="C3" s="49">
        <f>Yearending</f>
        <v>45473</v>
      </c>
      <c r="E3" s="42"/>
    </row>
    <row r="4" spans="2:5" ht="20.25" x14ac:dyDescent="0.3">
      <c r="B4" s="17"/>
    </row>
    <row r="5" spans="2:5" ht="15.75" x14ac:dyDescent="0.25">
      <c r="B5" s="34" t="s">
        <v>196</v>
      </c>
      <c r="C5" s="32"/>
      <c r="D5" s="32"/>
      <c r="E5" s="32"/>
    </row>
    <row r="6" spans="2:5" ht="15.75" x14ac:dyDescent="0.25">
      <c r="B6" s="34"/>
      <c r="C6" s="32"/>
      <c r="D6" s="32"/>
      <c r="E6" s="32"/>
    </row>
    <row r="7" spans="2:5" ht="25.5" x14ac:dyDescent="0.2">
      <c r="B7" s="179" t="s">
        <v>194</v>
      </c>
      <c r="C7" s="179" t="s">
        <v>149</v>
      </c>
      <c r="D7" s="179" t="s">
        <v>150</v>
      </c>
      <c r="E7" s="179" t="s">
        <v>183</v>
      </c>
    </row>
    <row r="8" spans="2:5" x14ac:dyDescent="0.2">
      <c r="B8" s="240"/>
      <c r="C8" s="240"/>
      <c r="D8" s="241"/>
      <c r="E8" s="302"/>
    </row>
    <row r="9" spans="2:5" x14ac:dyDescent="0.2">
      <c r="B9" s="240"/>
      <c r="C9" s="240"/>
      <c r="D9" s="241"/>
      <c r="E9" s="302"/>
    </row>
    <row r="10" spans="2:5" x14ac:dyDescent="0.2">
      <c r="B10" s="240"/>
      <c r="C10" s="240"/>
      <c r="D10" s="241"/>
      <c r="E10" s="302"/>
    </row>
    <row r="11" spans="2:5" x14ac:dyDescent="0.2">
      <c r="B11" s="240"/>
      <c r="C11" s="240"/>
      <c r="D11" s="241"/>
      <c r="E11" s="302"/>
    </row>
    <row r="12" spans="2:5" x14ac:dyDescent="0.2">
      <c r="B12" s="240"/>
      <c r="C12" s="240"/>
      <c r="D12" s="241"/>
      <c r="E12" s="302"/>
    </row>
    <row r="13" spans="2:5" x14ac:dyDescent="0.2">
      <c r="B13" s="240"/>
      <c r="C13" s="240"/>
      <c r="D13" s="241"/>
      <c r="E13" s="302"/>
    </row>
    <row r="14" spans="2:5" x14ac:dyDescent="0.2">
      <c r="B14" s="240"/>
      <c r="C14" s="240"/>
      <c r="D14" s="241"/>
      <c r="E14" s="302"/>
    </row>
    <row r="15" spans="2:5" x14ac:dyDescent="0.2">
      <c r="B15" s="240"/>
      <c r="C15" s="240"/>
      <c r="D15" s="241"/>
      <c r="E15" s="302"/>
    </row>
    <row r="16" spans="2:5" x14ac:dyDescent="0.2">
      <c r="B16" s="240"/>
      <c r="C16" s="240"/>
      <c r="D16" s="241"/>
      <c r="E16" s="302"/>
    </row>
    <row r="17" spans="2:5" x14ac:dyDescent="0.2">
      <c r="B17" s="240"/>
      <c r="C17" s="240"/>
      <c r="D17" s="241"/>
      <c r="E17" s="302"/>
    </row>
    <row r="18" spans="2:5" x14ac:dyDescent="0.2">
      <c r="B18" s="240"/>
      <c r="C18" s="240"/>
      <c r="D18" s="241"/>
      <c r="E18" s="302"/>
    </row>
    <row r="19" spans="2:5" x14ac:dyDescent="0.2">
      <c r="B19" s="240"/>
      <c r="C19" s="240"/>
      <c r="D19" s="241"/>
      <c r="E19" s="302"/>
    </row>
    <row r="20" spans="2:5" x14ac:dyDescent="0.2">
      <c r="B20" s="240"/>
      <c r="C20" s="240"/>
      <c r="D20" s="241"/>
      <c r="E20" s="302"/>
    </row>
    <row r="21" spans="2:5" x14ac:dyDescent="0.2">
      <c r="B21" s="240"/>
      <c r="C21" s="240"/>
      <c r="D21" s="241"/>
      <c r="E21" s="302"/>
    </row>
    <row r="22" spans="2:5" x14ac:dyDescent="0.2">
      <c r="B22" s="240"/>
      <c r="C22" s="240"/>
      <c r="D22" s="241"/>
      <c r="E22" s="302"/>
    </row>
    <row r="23" spans="2:5" x14ac:dyDescent="0.2">
      <c r="B23" s="240"/>
      <c r="C23" s="240"/>
      <c r="D23" s="241"/>
      <c r="E23" s="302"/>
    </row>
    <row r="24" spans="2:5" x14ac:dyDescent="0.2">
      <c r="B24" s="240"/>
      <c r="C24" s="240"/>
      <c r="D24" s="241"/>
      <c r="E24" s="302"/>
    </row>
    <row r="25" spans="2:5" x14ac:dyDescent="0.2">
      <c r="B25" s="240"/>
      <c r="C25" s="240"/>
      <c r="D25" s="241"/>
      <c r="E25" s="302"/>
    </row>
    <row r="26" spans="2:5" x14ac:dyDescent="0.2">
      <c r="B26" s="240"/>
      <c r="C26" s="240"/>
      <c r="D26" s="241"/>
      <c r="E26" s="302"/>
    </row>
    <row r="27" spans="2:5" x14ac:dyDescent="0.2">
      <c r="B27" s="240"/>
      <c r="C27" s="240"/>
      <c r="D27" s="241"/>
      <c r="E27" s="302"/>
    </row>
    <row r="28" spans="2:5" x14ac:dyDescent="0.2">
      <c r="B28" s="240"/>
      <c r="C28" s="240"/>
      <c r="D28" s="241"/>
      <c r="E28" s="302"/>
    </row>
    <row r="29" spans="2:5" x14ac:dyDescent="0.2">
      <c r="B29" s="240"/>
      <c r="C29" s="240"/>
      <c r="D29" s="241"/>
      <c r="E29" s="302"/>
    </row>
    <row r="30" spans="2:5" x14ac:dyDescent="0.2">
      <c r="B30" s="240"/>
      <c r="C30" s="240"/>
      <c r="D30" s="241"/>
      <c r="E30" s="302"/>
    </row>
    <row r="31" spans="2:5" x14ac:dyDescent="0.2">
      <c r="B31" s="240"/>
      <c r="C31" s="240"/>
      <c r="D31" s="241"/>
      <c r="E31" s="302"/>
    </row>
    <row r="32" spans="2:5" x14ac:dyDescent="0.2">
      <c r="B32" s="240"/>
      <c r="C32" s="240"/>
      <c r="D32" s="241"/>
      <c r="E32" s="302"/>
    </row>
    <row r="33" spans="2:5" x14ac:dyDescent="0.2">
      <c r="B33" s="240"/>
      <c r="C33" s="240"/>
      <c r="D33" s="241"/>
      <c r="E33" s="302"/>
    </row>
    <row r="34" spans="2:5" x14ac:dyDescent="0.2">
      <c r="B34" s="240"/>
      <c r="C34" s="240"/>
      <c r="D34" s="241"/>
      <c r="E34" s="302"/>
    </row>
  </sheetData>
  <mergeCells count="1">
    <mergeCell ref="B1:C1"/>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0000"/>
  </sheetPr>
  <dimension ref="A1"/>
  <sheetViews>
    <sheetView showGridLines="0" zoomScale="80" zoomScaleNormal="80" workbookViewId="0"/>
  </sheetViews>
  <sheetFormatPr defaultRowHeight="14.25" x14ac:dyDescent="0.2"/>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9999"/>
    <pageSetUpPr fitToPage="1"/>
  </sheetPr>
  <dimension ref="B1:BJ111"/>
  <sheetViews>
    <sheetView zoomScale="80" zoomScaleNormal="80" workbookViewId="0"/>
  </sheetViews>
  <sheetFormatPr defaultColWidth="9" defaultRowHeight="12.75" x14ac:dyDescent="0.2"/>
  <cols>
    <col min="1" max="1" width="11.625" style="19" customWidth="1"/>
    <col min="2" max="2" width="28.625" style="19" customWidth="1"/>
    <col min="3" max="3" width="33.125" style="19" customWidth="1"/>
    <col min="4" max="4" width="20.125" style="19" customWidth="1"/>
    <col min="5" max="5" width="24.625" style="144" customWidth="1"/>
    <col min="6" max="16384" width="9" style="19"/>
  </cols>
  <sheetData>
    <row r="1" spans="2:62" ht="20.25" x14ac:dyDescent="0.3">
      <c r="B1" s="528" t="s">
        <v>177</v>
      </c>
      <c r="C1" s="528"/>
      <c r="D1" s="548"/>
    </row>
    <row r="2" spans="2:62" ht="15" x14ac:dyDescent="0.25">
      <c r="B2" s="234" t="str">
        <f>Tradingname</f>
        <v>Southern Cross Pipelines Australia Pty Limited</v>
      </c>
      <c r="C2" s="235"/>
    </row>
    <row r="3" spans="2:62" ht="15" x14ac:dyDescent="0.25">
      <c r="B3" s="236" t="s">
        <v>481</v>
      </c>
      <c r="C3" s="237">
        <f>Yearending</f>
        <v>45473</v>
      </c>
    </row>
    <row r="5" spans="2:62" ht="15.75" x14ac:dyDescent="0.2">
      <c r="B5" s="519" t="s">
        <v>179</v>
      </c>
      <c r="C5" s="519"/>
      <c r="D5" s="519"/>
      <c r="E5" s="272"/>
    </row>
    <row r="7" spans="2:62" s="219" customFormat="1" ht="13.35" customHeight="1" x14ac:dyDescent="0.2">
      <c r="B7" s="552" t="s">
        <v>358</v>
      </c>
      <c r="C7" s="555" t="s">
        <v>30</v>
      </c>
      <c r="D7" s="277"/>
      <c r="E7" s="552" t="s">
        <v>359</v>
      </c>
      <c r="F7" s="561" t="s">
        <v>89</v>
      </c>
      <c r="G7" s="562"/>
      <c r="H7" s="562"/>
      <c r="I7" s="562"/>
      <c r="J7" s="562"/>
      <c r="K7" s="563"/>
      <c r="L7" s="567" t="s">
        <v>90</v>
      </c>
      <c r="M7" s="568"/>
      <c r="N7" s="568"/>
      <c r="O7" s="568"/>
      <c r="P7" s="568"/>
      <c r="Q7" s="568"/>
      <c r="R7" s="569"/>
      <c r="S7" s="549" t="s">
        <v>91</v>
      </c>
      <c r="T7" s="550"/>
      <c r="U7" s="550"/>
      <c r="V7" s="550"/>
      <c r="W7" s="550"/>
      <c r="X7" s="550"/>
      <c r="Y7" s="550"/>
      <c r="Z7" s="550"/>
      <c r="AA7" s="550"/>
      <c r="AB7" s="550"/>
      <c r="AC7" s="550"/>
      <c r="AD7" s="550"/>
      <c r="AE7" s="550"/>
      <c r="AF7" s="550"/>
      <c r="AG7" s="550"/>
      <c r="AH7" s="550"/>
      <c r="AI7" s="550"/>
      <c r="AJ7" s="550"/>
      <c r="AK7" s="551"/>
      <c r="AL7" s="537" t="s">
        <v>92</v>
      </c>
      <c r="AM7" s="538"/>
      <c r="AN7" s="538"/>
      <c r="AO7" s="538"/>
      <c r="AP7" s="538"/>
      <c r="AQ7" s="538"/>
      <c r="AR7" s="538"/>
      <c r="AS7" s="538"/>
      <c r="AT7" s="538"/>
      <c r="AU7" s="538"/>
      <c r="AV7" s="538"/>
      <c r="AW7" s="538"/>
      <c r="AX7" s="538"/>
      <c r="AY7" s="538"/>
      <c r="AZ7" s="538"/>
      <c r="BA7" s="538"/>
      <c r="BB7" s="538"/>
      <c r="BC7" s="538"/>
      <c r="BD7" s="538"/>
      <c r="BE7" s="538"/>
      <c r="BF7" s="538"/>
      <c r="BG7" s="538"/>
      <c r="BH7" s="538"/>
      <c r="BI7" s="538"/>
      <c r="BJ7" s="539"/>
    </row>
    <row r="8" spans="2:62" s="220" customFormat="1" ht="26.25" customHeight="1" x14ac:dyDescent="0.2">
      <c r="B8" s="553"/>
      <c r="C8" s="556"/>
      <c r="D8" s="278"/>
      <c r="E8" s="553"/>
      <c r="F8" s="564"/>
      <c r="G8" s="565"/>
      <c r="H8" s="565"/>
      <c r="I8" s="565"/>
      <c r="J8" s="565"/>
      <c r="K8" s="566"/>
      <c r="L8" s="570"/>
      <c r="M8" s="571"/>
      <c r="N8" s="571"/>
      <c r="O8" s="571"/>
      <c r="P8" s="571"/>
      <c r="Q8" s="571"/>
      <c r="R8" s="571"/>
      <c r="S8" s="275"/>
      <c r="T8" s="550" t="s">
        <v>93</v>
      </c>
      <c r="U8" s="550"/>
      <c r="V8" s="550"/>
      <c r="W8" s="550"/>
      <c r="X8" s="550"/>
      <c r="Y8" s="551"/>
      <c r="Z8" s="559" t="s">
        <v>94</v>
      </c>
      <c r="AA8" s="559"/>
      <c r="AB8" s="559"/>
      <c r="AC8" s="559"/>
      <c r="AD8" s="559"/>
      <c r="AE8" s="560"/>
      <c r="AF8" s="558" t="s">
        <v>95</v>
      </c>
      <c r="AG8" s="559"/>
      <c r="AH8" s="559"/>
      <c r="AI8" s="559"/>
      <c r="AJ8" s="559"/>
      <c r="AK8" s="560"/>
      <c r="AL8" s="280"/>
      <c r="AM8" s="540" t="s">
        <v>96</v>
      </c>
      <c r="AN8" s="541"/>
      <c r="AO8" s="541"/>
      <c r="AP8" s="541"/>
      <c r="AQ8" s="541"/>
      <c r="AR8" s="542"/>
      <c r="AS8" s="540" t="s">
        <v>97</v>
      </c>
      <c r="AT8" s="541"/>
      <c r="AU8" s="541"/>
      <c r="AV8" s="541"/>
      <c r="AW8" s="541"/>
      <c r="AX8" s="542"/>
      <c r="AY8" s="540" t="s">
        <v>98</v>
      </c>
      <c r="AZ8" s="541"/>
      <c r="BA8" s="541"/>
      <c r="BB8" s="541"/>
      <c r="BC8" s="541"/>
      <c r="BD8" s="542"/>
      <c r="BE8" s="540" t="s">
        <v>99</v>
      </c>
      <c r="BF8" s="541"/>
      <c r="BG8" s="541"/>
      <c r="BH8" s="541"/>
      <c r="BI8" s="541"/>
      <c r="BJ8" s="542"/>
    </row>
    <row r="9" spans="2:62" s="220" customFormat="1" ht="48" x14ac:dyDescent="0.2">
      <c r="B9" s="553"/>
      <c r="C9" s="556"/>
      <c r="D9" s="278" t="s">
        <v>20</v>
      </c>
      <c r="E9" s="553"/>
      <c r="F9" s="544" t="s">
        <v>100</v>
      </c>
      <c r="G9" s="544"/>
      <c r="H9" s="544"/>
      <c r="I9" s="543" t="s">
        <v>101</v>
      </c>
      <c r="J9" s="543"/>
      <c r="K9" s="543"/>
      <c r="L9" s="276" t="s">
        <v>102</v>
      </c>
      <c r="M9" s="544" t="s">
        <v>84</v>
      </c>
      <c r="N9" s="544"/>
      <c r="O9" s="544"/>
      <c r="P9" s="543" t="s">
        <v>85</v>
      </c>
      <c r="Q9" s="543"/>
      <c r="R9" s="543"/>
      <c r="S9" s="276" t="s">
        <v>103</v>
      </c>
      <c r="T9" s="544" t="s">
        <v>84</v>
      </c>
      <c r="U9" s="544"/>
      <c r="V9" s="544"/>
      <c r="W9" s="543" t="s">
        <v>85</v>
      </c>
      <c r="X9" s="543"/>
      <c r="Y9" s="543"/>
      <c r="Z9" s="544" t="s">
        <v>84</v>
      </c>
      <c r="AA9" s="544"/>
      <c r="AB9" s="544"/>
      <c r="AC9" s="543" t="s">
        <v>85</v>
      </c>
      <c r="AD9" s="543"/>
      <c r="AE9" s="543"/>
      <c r="AF9" s="544" t="s">
        <v>84</v>
      </c>
      <c r="AG9" s="544"/>
      <c r="AH9" s="544"/>
      <c r="AI9" s="543" t="s">
        <v>85</v>
      </c>
      <c r="AJ9" s="543"/>
      <c r="AK9" s="543"/>
      <c r="AL9" s="276" t="s">
        <v>104</v>
      </c>
      <c r="AM9" s="544" t="s">
        <v>84</v>
      </c>
      <c r="AN9" s="544"/>
      <c r="AO9" s="544"/>
      <c r="AP9" s="543" t="s">
        <v>85</v>
      </c>
      <c r="AQ9" s="543"/>
      <c r="AR9" s="543"/>
      <c r="AS9" s="544" t="s">
        <v>84</v>
      </c>
      <c r="AT9" s="544"/>
      <c r="AU9" s="544"/>
      <c r="AV9" s="543" t="s">
        <v>85</v>
      </c>
      <c r="AW9" s="543"/>
      <c r="AX9" s="543"/>
      <c r="AY9" s="544" t="s">
        <v>84</v>
      </c>
      <c r="AZ9" s="544"/>
      <c r="BA9" s="544"/>
      <c r="BB9" s="543" t="s">
        <v>85</v>
      </c>
      <c r="BC9" s="543"/>
      <c r="BD9" s="543"/>
      <c r="BE9" s="544" t="s">
        <v>84</v>
      </c>
      <c r="BF9" s="544"/>
      <c r="BG9" s="544"/>
      <c r="BH9" s="543" t="s">
        <v>85</v>
      </c>
      <c r="BI9" s="543"/>
      <c r="BJ9" s="543"/>
    </row>
    <row r="10" spans="2:62" s="220" customFormat="1" ht="32.25" customHeight="1" x14ac:dyDescent="0.2">
      <c r="B10" s="554"/>
      <c r="C10" s="557"/>
      <c r="D10" s="279" t="s">
        <v>152</v>
      </c>
      <c r="E10" s="554"/>
      <c r="F10" s="350" t="s">
        <v>360</v>
      </c>
      <c r="G10" s="350" t="s">
        <v>361</v>
      </c>
      <c r="H10" s="350" t="s">
        <v>362</v>
      </c>
      <c r="I10" s="350" t="s">
        <v>360</v>
      </c>
      <c r="J10" s="350" t="s">
        <v>363</v>
      </c>
      <c r="K10" s="350" t="s">
        <v>362</v>
      </c>
      <c r="L10" s="351" t="s">
        <v>364</v>
      </c>
      <c r="M10" s="352" t="s">
        <v>365</v>
      </c>
      <c r="N10" s="352" t="s">
        <v>361</v>
      </c>
      <c r="O10" s="352" t="s">
        <v>362</v>
      </c>
      <c r="P10" s="352" t="s">
        <v>365</v>
      </c>
      <c r="Q10" s="352" t="s">
        <v>363</v>
      </c>
      <c r="R10" s="352" t="s">
        <v>362</v>
      </c>
      <c r="S10" s="353" t="s">
        <v>152</v>
      </c>
      <c r="T10" s="353" t="s">
        <v>365</v>
      </c>
      <c r="U10" s="353" t="s">
        <v>361</v>
      </c>
      <c r="V10" s="353" t="s">
        <v>362</v>
      </c>
      <c r="W10" s="353" t="s">
        <v>365</v>
      </c>
      <c r="X10" s="353" t="s">
        <v>153</v>
      </c>
      <c r="Y10" s="353" t="s">
        <v>362</v>
      </c>
      <c r="Z10" s="353" t="s">
        <v>360</v>
      </c>
      <c r="AA10" s="353" t="s">
        <v>361</v>
      </c>
      <c r="AB10" s="353" t="s">
        <v>362</v>
      </c>
      <c r="AC10" s="353" t="s">
        <v>360</v>
      </c>
      <c r="AD10" s="353" t="s">
        <v>153</v>
      </c>
      <c r="AE10" s="353" t="s">
        <v>362</v>
      </c>
      <c r="AF10" s="353" t="s">
        <v>365</v>
      </c>
      <c r="AG10" s="353" t="s">
        <v>361</v>
      </c>
      <c r="AH10" s="353" t="s">
        <v>362</v>
      </c>
      <c r="AI10" s="353" t="s">
        <v>365</v>
      </c>
      <c r="AJ10" s="353" t="s">
        <v>153</v>
      </c>
      <c r="AK10" s="353" t="s">
        <v>362</v>
      </c>
      <c r="AL10" s="354" t="s">
        <v>152</v>
      </c>
      <c r="AM10" s="354" t="s">
        <v>360</v>
      </c>
      <c r="AN10" s="354" t="s">
        <v>361</v>
      </c>
      <c r="AO10" s="354" t="s">
        <v>362</v>
      </c>
      <c r="AP10" s="354" t="s">
        <v>360</v>
      </c>
      <c r="AQ10" s="354" t="s">
        <v>363</v>
      </c>
      <c r="AR10" s="354" t="s">
        <v>362</v>
      </c>
      <c r="AS10" s="354" t="s">
        <v>365</v>
      </c>
      <c r="AT10" s="354" t="s">
        <v>361</v>
      </c>
      <c r="AU10" s="354" t="s">
        <v>362</v>
      </c>
      <c r="AV10" s="354" t="s">
        <v>365</v>
      </c>
      <c r="AW10" s="354" t="s">
        <v>363</v>
      </c>
      <c r="AX10" s="354" t="s">
        <v>362</v>
      </c>
      <c r="AY10" s="354" t="s">
        <v>365</v>
      </c>
      <c r="AZ10" s="354" t="s">
        <v>361</v>
      </c>
      <c r="BA10" s="354" t="s">
        <v>362</v>
      </c>
      <c r="BB10" s="354" t="s">
        <v>365</v>
      </c>
      <c r="BC10" s="354" t="s">
        <v>363</v>
      </c>
      <c r="BD10" s="354" t="s">
        <v>362</v>
      </c>
      <c r="BE10" s="354" t="s">
        <v>360</v>
      </c>
      <c r="BF10" s="354" t="s">
        <v>361</v>
      </c>
      <c r="BG10" s="354" t="s">
        <v>362</v>
      </c>
      <c r="BH10" s="354" t="s">
        <v>360</v>
      </c>
      <c r="BI10" s="354" t="s">
        <v>153</v>
      </c>
      <c r="BJ10" s="354" t="s">
        <v>362</v>
      </c>
    </row>
    <row r="11" spans="2:62" s="220" customFormat="1" x14ac:dyDescent="0.2">
      <c r="B11" s="271"/>
      <c r="C11" s="225" t="s">
        <v>31</v>
      </c>
      <c r="D11" s="257"/>
      <c r="E11" s="257"/>
      <c r="F11" s="545"/>
      <c r="G11" s="546"/>
      <c r="H11" s="546"/>
      <c r="I11" s="546"/>
      <c r="J11" s="546"/>
      <c r="K11" s="547"/>
      <c r="L11" s="355"/>
      <c r="M11" s="355"/>
      <c r="N11" s="355"/>
      <c r="O11" s="355"/>
      <c r="P11" s="355"/>
      <c r="Q11" s="355"/>
      <c r="R11" s="355"/>
      <c r="S11" s="356"/>
      <c r="T11" s="357"/>
      <c r="U11" s="356"/>
      <c r="V11" s="356"/>
      <c r="W11" s="356"/>
      <c r="X11" s="356"/>
      <c r="Y11" s="358"/>
      <c r="Z11" s="357"/>
      <c r="AA11" s="356"/>
      <c r="AB11" s="356"/>
      <c r="AC11" s="356"/>
      <c r="AD11" s="356"/>
      <c r="AE11" s="358"/>
      <c r="AF11" s="357"/>
      <c r="AG11" s="356"/>
      <c r="AH11" s="356"/>
      <c r="AI11" s="356"/>
      <c r="AJ11" s="356"/>
      <c r="AK11" s="358"/>
      <c r="AL11" s="359"/>
      <c r="AM11" s="360"/>
      <c r="AN11" s="359"/>
      <c r="AO11" s="359"/>
      <c r="AP11" s="359"/>
      <c r="AQ11" s="359"/>
      <c r="AR11" s="361"/>
      <c r="AS11" s="360"/>
      <c r="AT11" s="359"/>
      <c r="AU11" s="359"/>
      <c r="AV11" s="359"/>
      <c r="AW11" s="359"/>
      <c r="AX11" s="361"/>
      <c r="AY11" s="360"/>
      <c r="AZ11" s="359"/>
      <c r="BA11" s="359"/>
      <c r="BB11" s="359"/>
      <c r="BC11" s="359"/>
      <c r="BD11" s="361"/>
      <c r="BE11" s="360"/>
      <c r="BF11" s="359"/>
      <c r="BG11" s="359"/>
      <c r="BH11" s="359"/>
      <c r="BI11" s="359"/>
      <c r="BJ11" s="361"/>
    </row>
    <row r="12" spans="2:62" s="220" customFormat="1" ht="14.1" customHeight="1" x14ac:dyDescent="0.2">
      <c r="B12" s="271"/>
      <c r="C12" s="223" t="s">
        <v>138</v>
      </c>
      <c r="D12" s="281">
        <f>L12+S12+AL12</f>
        <v>0</v>
      </c>
      <c r="E12" s="271"/>
      <c r="F12" s="224"/>
      <c r="G12" s="224"/>
      <c r="H12" s="224"/>
      <c r="I12" s="224"/>
      <c r="J12" s="224"/>
      <c r="K12" s="224"/>
      <c r="L12" s="281">
        <f>M12+P12</f>
        <v>0</v>
      </c>
      <c r="M12" s="286">
        <v>0</v>
      </c>
      <c r="N12" s="286">
        <v>0</v>
      </c>
      <c r="O12" s="281">
        <f>IFERROR(M12/N12,0)</f>
        <v>0</v>
      </c>
      <c r="P12" s="286">
        <v>0</v>
      </c>
      <c r="Q12" s="286">
        <v>0</v>
      </c>
      <c r="R12" s="281">
        <f>IFERROR(P12/Q12,0)</f>
        <v>0</v>
      </c>
      <c r="S12" s="281">
        <f>T12+W12+Z12+AC12+AF12+AI12</f>
        <v>0</v>
      </c>
      <c r="T12" s="286">
        <v>0</v>
      </c>
      <c r="U12" s="286">
        <v>0</v>
      </c>
      <c r="V12" s="281">
        <f>IFERROR(T12/U12,0)</f>
        <v>0</v>
      </c>
      <c r="W12" s="286">
        <v>0</v>
      </c>
      <c r="X12" s="286">
        <v>0</v>
      </c>
      <c r="Y12" s="281">
        <f>IFERROR(W12/X12,0)</f>
        <v>0</v>
      </c>
      <c r="Z12" s="286">
        <v>0</v>
      </c>
      <c r="AA12" s="286">
        <v>0</v>
      </c>
      <c r="AB12" s="281">
        <f>IFERROR(Z12/AA12,0)</f>
        <v>0</v>
      </c>
      <c r="AC12" s="286">
        <v>0</v>
      </c>
      <c r="AD12" s="286">
        <v>0</v>
      </c>
      <c r="AE12" s="281">
        <f>IFERROR(AC12/AD12,0)</f>
        <v>0</v>
      </c>
      <c r="AF12" s="286">
        <v>0</v>
      </c>
      <c r="AG12" s="286">
        <v>0</v>
      </c>
      <c r="AH12" s="281">
        <f>IFERROR(AF12/AG12,0)</f>
        <v>0</v>
      </c>
      <c r="AI12" s="286">
        <v>0</v>
      </c>
      <c r="AJ12" s="286">
        <v>0</v>
      </c>
      <c r="AK12" s="281">
        <f>IFERROR(AI12/AJ12,0)</f>
        <v>0</v>
      </c>
      <c r="AL12" s="281">
        <f>AM12+AP12+AS12+AV12+AY12+BB12+BE12+BH12</f>
        <v>0</v>
      </c>
      <c r="AM12" s="286">
        <v>0</v>
      </c>
      <c r="AN12" s="286">
        <v>0</v>
      </c>
      <c r="AO12" s="281">
        <f>IFERROR(AM12/AN12,0)</f>
        <v>0</v>
      </c>
      <c r="AP12" s="286">
        <v>0</v>
      </c>
      <c r="AQ12" s="286">
        <v>0</v>
      </c>
      <c r="AR12" s="281">
        <f>IFERROR(AP12/AQ12,0)</f>
        <v>0</v>
      </c>
      <c r="AS12" s="286">
        <v>0</v>
      </c>
      <c r="AT12" s="286">
        <v>0</v>
      </c>
      <c r="AU12" s="281">
        <f>IFERROR(AS12/AT12,0)</f>
        <v>0</v>
      </c>
      <c r="AV12" s="286">
        <v>0</v>
      </c>
      <c r="AW12" s="286">
        <v>0</v>
      </c>
      <c r="AX12" s="281">
        <f>IFERROR(AV12/AW12,0)</f>
        <v>0</v>
      </c>
      <c r="AY12" s="286">
        <v>0</v>
      </c>
      <c r="AZ12" s="286">
        <v>0</v>
      </c>
      <c r="BA12" s="281">
        <f>IFERROR(AY12/AZ12,0)</f>
        <v>0</v>
      </c>
      <c r="BB12" s="286">
        <v>0</v>
      </c>
      <c r="BC12" s="286">
        <v>0</v>
      </c>
      <c r="BD12" s="281">
        <f>IFERROR(BB12/BC12,0)</f>
        <v>0</v>
      </c>
      <c r="BE12" s="286">
        <v>0</v>
      </c>
      <c r="BF12" s="286">
        <v>0</v>
      </c>
      <c r="BG12" s="281">
        <f>IFERROR(BE12/BF12,0)</f>
        <v>0</v>
      </c>
      <c r="BH12" s="286">
        <v>0</v>
      </c>
      <c r="BI12" s="286">
        <v>0</v>
      </c>
      <c r="BJ12" s="281">
        <f>IFERROR(BH12/BI12,0)</f>
        <v>0</v>
      </c>
    </row>
    <row r="13" spans="2:62" s="220" customFormat="1" ht="26.65" customHeight="1" x14ac:dyDescent="0.2">
      <c r="B13" s="271"/>
      <c r="C13" s="223" t="s">
        <v>178</v>
      </c>
      <c r="D13" s="281">
        <f>L13+S13+AL13</f>
        <v>0</v>
      </c>
      <c r="E13" s="271"/>
      <c r="F13" s="224"/>
      <c r="G13" s="224"/>
      <c r="H13" s="224"/>
      <c r="I13" s="224"/>
      <c r="J13" s="224"/>
      <c r="K13" s="224"/>
      <c r="L13" s="281">
        <f>M13+P13</f>
        <v>0</v>
      </c>
      <c r="M13" s="286">
        <v>0</v>
      </c>
      <c r="N13" s="286">
        <v>0</v>
      </c>
      <c r="O13" s="281">
        <f>IFERROR(M13/N13,0)</f>
        <v>0</v>
      </c>
      <c r="P13" s="286">
        <v>0</v>
      </c>
      <c r="Q13" s="286">
        <v>0</v>
      </c>
      <c r="R13" s="281">
        <f>IFERROR(P13/Q13,0)</f>
        <v>0</v>
      </c>
      <c r="S13" s="281">
        <f>T13+W13+Z13+AC13+AF13+AI13</f>
        <v>0</v>
      </c>
      <c r="T13" s="286">
        <v>0</v>
      </c>
      <c r="U13" s="286">
        <v>0</v>
      </c>
      <c r="V13" s="281">
        <f>IFERROR(T13/U13,0)</f>
        <v>0</v>
      </c>
      <c r="W13" s="286">
        <v>0</v>
      </c>
      <c r="X13" s="286">
        <v>0</v>
      </c>
      <c r="Y13" s="281">
        <f>IFERROR(W13/X13,0)</f>
        <v>0</v>
      </c>
      <c r="Z13" s="286">
        <v>0</v>
      </c>
      <c r="AA13" s="286">
        <v>0</v>
      </c>
      <c r="AB13" s="281">
        <f>IFERROR(Z13/AA13,0)</f>
        <v>0</v>
      </c>
      <c r="AC13" s="286">
        <v>0</v>
      </c>
      <c r="AD13" s="286">
        <v>0</v>
      </c>
      <c r="AE13" s="281">
        <f>IFERROR(AC13/AD13,0)</f>
        <v>0</v>
      </c>
      <c r="AF13" s="286">
        <v>0</v>
      </c>
      <c r="AG13" s="286">
        <v>0</v>
      </c>
      <c r="AH13" s="281">
        <f>IFERROR(AF13/AG13,0)</f>
        <v>0</v>
      </c>
      <c r="AI13" s="286">
        <v>0</v>
      </c>
      <c r="AJ13" s="286">
        <v>0</v>
      </c>
      <c r="AK13" s="281">
        <f>IFERROR(AI13/AJ13,0)</f>
        <v>0</v>
      </c>
      <c r="AL13" s="281">
        <f>AM13+AP13+AS13+AV13+AY13+BB13+BE13+BH13</f>
        <v>0</v>
      </c>
      <c r="AM13" s="286">
        <v>0</v>
      </c>
      <c r="AN13" s="286">
        <v>0</v>
      </c>
      <c r="AO13" s="281">
        <f>IFERROR(AM13/AN13,0)</f>
        <v>0</v>
      </c>
      <c r="AP13" s="286">
        <v>0</v>
      </c>
      <c r="AQ13" s="286">
        <v>0</v>
      </c>
      <c r="AR13" s="281">
        <f>IFERROR(AP13/AQ13,0)</f>
        <v>0</v>
      </c>
      <c r="AS13" s="286">
        <v>0</v>
      </c>
      <c r="AT13" s="286">
        <v>0</v>
      </c>
      <c r="AU13" s="281">
        <f>IFERROR(AS13/AT13,0)</f>
        <v>0</v>
      </c>
      <c r="AV13" s="286">
        <v>0</v>
      </c>
      <c r="AW13" s="286">
        <v>0</v>
      </c>
      <c r="AX13" s="281">
        <f>IFERROR(AV13/AW13,0)</f>
        <v>0</v>
      </c>
      <c r="AY13" s="286">
        <v>0</v>
      </c>
      <c r="AZ13" s="286">
        <v>0</v>
      </c>
      <c r="BA13" s="281">
        <f>IFERROR(AY13/AZ13,0)</f>
        <v>0</v>
      </c>
      <c r="BB13" s="286">
        <v>0</v>
      </c>
      <c r="BC13" s="286">
        <v>0</v>
      </c>
      <c r="BD13" s="281">
        <f>IFERROR(BB13/BC13,0)</f>
        <v>0</v>
      </c>
      <c r="BE13" s="286">
        <v>0</v>
      </c>
      <c r="BF13" s="286">
        <v>0</v>
      </c>
      <c r="BG13" s="281">
        <f>IFERROR(BE13/BF13,0)</f>
        <v>0</v>
      </c>
      <c r="BH13" s="286">
        <v>0</v>
      </c>
      <c r="BI13" s="286">
        <v>0</v>
      </c>
      <c r="BJ13" s="281">
        <f>IFERROR(BH13/BI13,0)</f>
        <v>0</v>
      </c>
    </row>
    <row r="14" spans="2:62" s="220" customFormat="1" ht="14.1" customHeight="1" x14ac:dyDescent="0.2">
      <c r="B14" s="271"/>
      <c r="C14" s="223" t="s">
        <v>33</v>
      </c>
      <c r="D14" s="281">
        <f>L14+S14+AL14</f>
        <v>0</v>
      </c>
      <c r="E14" s="271"/>
      <c r="F14" s="224"/>
      <c r="G14" s="224"/>
      <c r="H14" s="224"/>
      <c r="I14" s="224"/>
      <c r="J14" s="224"/>
      <c r="K14" s="224"/>
      <c r="L14" s="281">
        <f>M14+P14</f>
        <v>0</v>
      </c>
      <c r="M14" s="286">
        <v>0</v>
      </c>
      <c r="N14" s="286">
        <v>0</v>
      </c>
      <c r="O14" s="281">
        <f>IFERROR(M14/N14,0)</f>
        <v>0</v>
      </c>
      <c r="P14" s="286">
        <v>0</v>
      </c>
      <c r="Q14" s="286">
        <v>0</v>
      </c>
      <c r="R14" s="281">
        <f>IFERROR(P14/Q14,0)</f>
        <v>0</v>
      </c>
      <c r="S14" s="281">
        <f>T14+W14+Z14+AC14+AF14+AI14</f>
        <v>0</v>
      </c>
      <c r="T14" s="286">
        <v>0</v>
      </c>
      <c r="U14" s="286">
        <v>0</v>
      </c>
      <c r="V14" s="281">
        <f>IFERROR(T14/U14,0)</f>
        <v>0</v>
      </c>
      <c r="W14" s="286">
        <v>0</v>
      </c>
      <c r="X14" s="286">
        <v>0</v>
      </c>
      <c r="Y14" s="281">
        <f>IFERROR(W14/X14,0)</f>
        <v>0</v>
      </c>
      <c r="Z14" s="286">
        <v>0</v>
      </c>
      <c r="AA14" s="286">
        <v>0</v>
      </c>
      <c r="AB14" s="281">
        <f>IFERROR(Z14/AA14,0)</f>
        <v>0</v>
      </c>
      <c r="AC14" s="286">
        <v>0</v>
      </c>
      <c r="AD14" s="286">
        <v>0</v>
      </c>
      <c r="AE14" s="281">
        <f>IFERROR(AC14/AD14,0)</f>
        <v>0</v>
      </c>
      <c r="AF14" s="286">
        <v>0</v>
      </c>
      <c r="AG14" s="286">
        <v>0</v>
      </c>
      <c r="AH14" s="281">
        <f>IFERROR(AF14/AG14,0)</f>
        <v>0</v>
      </c>
      <c r="AI14" s="286">
        <v>0</v>
      </c>
      <c r="AJ14" s="286">
        <v>0</v>
      </c>
      <c r="AK14" s="281">
        <f>IFERROR(AI14/AJ14,0)</f>
        <v>0</v>
      </c>
      <c r="AL14" s="281">
        <f>AM14+AP14+AS14+AV14+AY14+BB14+BE14+BH14</f>
        <v>0</v>
      </c>
      <c r="AM14" s="286">
        <v>0</v>
      </c>
      <c r="AN14" s="286">
        <v>0</v>
      </c>
      <c r="AO14" s="281">
        <f>IFERROR(AM14/AN14,0)</f>
        <v>0</v>
      </c>
      <c r="AP14" s="286">
        <v>0</v>
      </c>
      <c r="AQ14" s="286">
        <v>0</v>
      </c>
      <c r="AR14" s="281">
        <f>IFERROR(AP14/AQ14,0)</f>
        <v>0</v>
      </c>
      <c r="AS14" s="286">
        <v>0</v>
      </c>
      <c r="AT14" s="286">
        <v>0</v>
      </c>
      <c r="AU14" s="281">
        <f>IFERROR(AS14/AT14,0)</f>
        <v>0</v>
      </c>
      <c r="AV14" s="286">
        <v>0</v>
      </c>
      <c r="AW14" s="286">
        <v>0</v>
      </c>
      <c r="AX14" s="281">
        <f>IFERROR(AV14/AW14,0)</f>
        <v>0</v>
      </c>
      <c r="AY14" s="286">
        <v>0</v>
      </c>
      <c r="AZ14" s="286">
        <v>0</v>
      </c>
      <c r="BA14" s="281">
        <f>IFERROR(AY14/AZ14,0)</f>
        <v>0</v>
      </c>
      <c r="BB14" s="286">
        <v>0</v>
      </c>
      <c r="BC14" s="286">
        <v>0</v>
      </c>
      <c r="BD14" s="281">
        <f>IFERROR(BB14/BC14,0)</f>
        <v>0</v>
      </c>
      <c r="BE14" s="286">
        <v>0</v>
      </c>
      <c r="BF14" s="286">
        <v>0</v>
      </c>
      <c r="BG14" s="281">
        <f>IFERROR(BE14/BF14,0)</f>
        <v>0</v>
      </c>
      <c r="BH14" s="286">
        <v>0</v>
      </c>
      <c r="BI14" s="286">
        <v>0</v>
      </c>
      <c r="BJ14" s="281">
        <f>IFERROR(BH14/BI14,0)</f>
        <v>0</v>
      </c>
    </row>
    <row r="15" spans="2:62" s="220" customFormat="1" x14ac:dyDescent="0.2">
      <c r="B15" s="271"/>
      <c r="C15" s="225" t="s">
        <v>199</v>
      </c>
      <c r="D15" s="282"/>
      <c r="E15" s="256"/>
      <c r="F15" s="221"/>
      <c r="G15" s="221"/>
      <c r="H15" s="221"/>
      <c r="I15" s="221"/>
      <c r="J15" s="221"/>
      <c r="K15" s="222"/>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8"/>
    </row>
    <row r="16" spans="2:62" s="220" customFormat="1" ht="14.1" customHeight="1" x14ac:dyDescent="0.2">
      <c r="B16" s="271"/>
      <c r="C16" s="223" t="s">
        <v>197</v>
      </c>
      <c r="D16" s="281">
        <f>F16+I16</f>
        <v>0</v>
      </c>
      <c r="E16" s="271"/>
      <c r="F16" s="263">
        <v>0</v>
      </c>
      <c r="G16" s="263">
        <v>0</v>
      </c>
      <c r="H16" s="281">
        <f>IFERROR(F16/G16,0)</f>
        <v>0</v>
      </c>
      <c r="I16" s="263">
        <v>0</v>
      </c>
      <c r="J16" s="263">
        <v>0</v>
      </c>
      <c r="K16" s="281">
        <f>IFERROR(I16/J16,0)</f>
        <v>0</v>
      </c>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c r="AO16" s="287"/>
      <c r="AP16" s="287"/>
      <c r="AQ16" s="287"/>
      <c r="AR16" s="287"/>
      <c r="AS16" s="287"/>
      <c r="AT16" s="287"/>
      <c r="AU16" s="287"/>
      <c r="AV16" s="287"/>
      <c r="AW16" s="287"/>
      <c r="AX16" s="287"/>
      <c r="AY16" s="287"/>
      <c r="AZ16" s="287"/>
      <c r="BA16" s="287"/>
      <c r="BB16" s="287"/>
      <c r="BC16" s="287"/>
      <c r="BD16" s="287"/>
      <c r="BE16" s="287"/>
      <c r="BF16" s="287"/>
      <c r="BG16" s="287"/>
      <c r="BH16" s="287"/>
      <c r="BI16" s="287"/>
      <c r="BJ16" s="288"/>
    </row>
    <row r="17" spans="2:62" s="220" customFormat="1" x14ac:dyDescent="0.2">
      <c r="B17" s="271"/>
      <c r="C17" s="225" t="s">
        <v>34</v>
      </c>
      <c r="D17" s="282"/>
      <c r="E17" s="256"/>
      <c r="F17" s="282"/>
      <c r="G17" s="282"/>
      <c r="H17" s="282"/>
      <c r="I17" s="282"/>
      <c r="J17" s="282"/>
      <c r="K17" s="284"/>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7"/>
      <c r="AL17" s="287"/>
      <c r="AM17" s="287"/>
      <c r="AN17" s="287"/>
      <c r="AO17" s="287"/>
      <c r="AP17" s="287"/>
      <c r="AQ17" s="287"/>
      <c r="AR17" s="287"/>
      <c r="AS17" s="287"/>
      <c r="AT17" s="287"/>
      <c r="AU17" s="287"/>
      <c r="AV17" s="287"/>
      <c r="AW17" s="287"/>
      <c r="AX17" s="287"/>
      <c r="AY17" s="287"/>
      <c r="AZ17" s="287"/>
      <c r="BA17" s="287"/>
      <c r="BB17" s="287"/>
      <c r="BC17" s="287"/>
      <c r="BD17" s="287"/>
      <c r="BE17" s="287"/>
      <c r="BF17" s="287"/>
      <c r="BG17" s="287"/>
      <c r="BH17" s="287"/>
      <c r="BI17" s="287"/>
      <c r="BJ17" s="288"/>
    </row>
    <row r="18" spans="2:62" s="220" customFormat="1" ht="14.1" customHeight="1" x14ac:dyDescent="0.2">
      <c r="B18" s="271"/>
      <c r="C18" s="223" t="s">
        <v>198</v>
      </c>
      <c r="D18" s="281">
        <f>F18+I18</f>
        <v>0</v>
      </c>
      <c r="E18" s="271"/>
      <c r="F18" s="263">
        <v>0</v>
      </c>
      <c r="G18" s="263">
        <v>0</v>
      </c>
      <c r="H18" s="281">
        <f>IFERROR(F18/G18,0)</f>
        <v>0</v>
      </c>
      <c r="I18" s="263">
        <v>0</v>
      </c>
      <c r="J18" s="263">
        <v>0</v>
      </c>
      <c r="K18" s="281">
        <f>IFERROR(I18/J18,0)</f>
        <v>0</v>
      </c>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287"/>
      <c r="AX18" s="287"/>
      <c r="AY18" s="287"/>
      <c r="AZ18" s="287"/>
      <c r="BA18" s="287"/>
      <c r="BB18" s="287"/>
      <c r="BC18" s="287"/>
      <c r="BD18" s="287"/>
      <c r="BE18" s="287"/>
      <c r="BF18" s="287"/>
      <c r="BG18" s="287"/>
      <c r="BH18" s="287"/>
      <c r="BI18" s="287"/>
      <c r="BJ18" s="288"/>
    </row>
    <row r="19" spans="2:62" s="220" customFormat="1" x14ac:dyDescent="0.2">
      <c r="B19" s="271"/>
      <c r="C19" s="225" t="s">
        <v>83</v>
      </c>
      <c r="D19" s="450">
        <f>F19+I19</f>
        <v>2679.9365899999998</v>
      </c>
      <c r="E19" s="467"/>
      <c r="F19" s="453">
        <v>2668.4667899999999</v>
      </c>
      <c r="G19" s="452"/>
      <c r="H19" s="452"/>
      <c r="I19" s="453">
        <v>11.469799999999999</v>
      </c>
      <c r="J19" s="452"/>
      <c r="K19" s="285"/>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c r="BG19" s="289"/>
      <c r="BH19" s="289"/>
      <c r="BI19" s="289"/>
      <c r="BJ19" s="290"/>
    </row>
    <row r="20" spans="2:62" s="220" customFormat="1" ht="14.1" customHeight="1" x14ac:dyDescent="0.2">
      <c r="B20" s="271"/>
      <c r="C20" s="274" t="s">
        <v>23</v>
      </c>
      <c r="D20" s="283">
        <f>SUM(D12:D19)</f>
        <v>2679.9365899999998</v>
      </c>
      <c r="E20" s="271"/>
      <c r="F20" s="283">
        <f>SUM(F12:F19)</f>
        <v>2668.4667899999999</v>
      </c>
      <c r="G20" s="283">
        <f>SUM(G12:G19)</f>
        <v>0</v>
      </c>
      <c r="H20" s="283"/>
      <c r="I20" s="283">
        <f>SUM(I12:I19)</f>
        <v>11.469799999999999</v>
      </c>
      <c r="J20" s="283">
        <f>SUM(J12:J19)</f>
        <v>0</v>
      </c>
      <c r="K20" s="283"/>
      <c r="L20" s="283">
        <f>SUM(L12:L19)</f>
        <v>0</v>
      </c>
      <c r="M20" s="283">
        <f>SUM(M12:M19)</f>
        <v>0</v>
      </c>
      <c r="N20" s="283">
        <f>SUM(N12:N19)</f>
        <v>0</v>
      </c>
      <c r="O20" s="283"/>
      <c r="P20" s="283">
        <f>SUM(P12:P19)</f>
        <v>0</v>
      </c>
      <c r="Q20" s="283">
        <f>SUM(Q12:Q19)</f>
        <v>0</v>
      </c>
      <c r="R20" s="283"/>
      <c r="S20" s="283">
        <f>SUM(S12:S19)</f>
        <v>0</v>
      </c>
      <c r="T20" s="283">
        <f>SUM(T12:T19)</f>
        <v>0</v>
      </c>
      <c r="U20" s="283">
        <f>SUM(U12:U19)</f>
        <v>0</v>
      </c>
      <c r="V20" s="283"/>
      <c r="W20" s="283">
        <f>SUM(W12:W19)</f>
        <v>0</v>
      </c>
      <c r="X20" s="283">
        <f>SUM(X12:X19)</f>
        <v>0</v>
      </c>
      <c r="Y20" s="283"/>
      <c r="Z20" s="283">
        <f>SUM(Z12:Z19)</f>
        <v>0</v>
      </c>
      <c r="AA20" s="283">
        <f>SUM(AA12:AA19)</f>
        <v>0</v>
      </c>
      <c r="AB20" s="283"/>
      <c r="AC20" s="283">
        <f>SUM(AC12:AC19)</f>
        <v>0</v>
      </c>
      <c r="AD20" s="283">
        <f>SUM(AD12:AD19)</f>
        <v>0</v>
      </c>
      <c r="AE20" s="283"/>
      <c r="AF20" s="283">
        <f>SUM(AF12:AF19)</f>
        <v>0</v>
      </c>
      <c r="AG20" s="283">
        <f>SUM(AG12:AG19)</f>
        <v>0</v>
      </c>
      <c r="AH20" s="283"/>
      <c r="AI20" s="283">
        <f>SUM(AI12:AI19)</f>
        <v>0</v>
      </c>
      <c r="AJ20" s="283">
        <f>SUM(AJ12:AJ19)</f>
        <v>0</v>
      </c>
      <c r="AK20" s="283"/>
      <c r="AL20" s="283">
        <f>SUM(AL12:AL19)</f>
        <v>0</v>
      </c>
      <c r="AM20" s="283">
        <f>SUM(AM12:AM19)</f>
        <v>0</v>
      </c>
      <c r="AN20" s="283">
        <f>SUM(AN12:AN19)</f>
        <v>0</v>
      </c>
      <c r="AO20" s="283"/>
      <c r="AP20" s="283">
        <f>SUM(AP12:AP19)</f>
        <v>0</v>
      </c>
      <c r="AQ20" s="283">
        <f>SUM(AQ12:AQ19)</f>
        <v>0</v>
      </c>
      <c r="AR20" s="283"/>
      <c r="AS20" s="283">
        <f>SUM(AS12:AS19)</f>
        <v>0</v>
      </c>
      <c r="AT20" s="283">
        <f>SUM(AT12:AT19)</f>
        <v>0</v>
      </c>
      <c r="AU20" s="283"/>
      <c r="AV20" s="283">
        <f>SUM(AV12:AV19)</f>
        <v>0</v>
      </c>
      <c r="AW20" s="283">
        <f>SUM(AW12:AW19)</f>
        <v>0</v>
      </c>
      <c r="AX20" s="283"/>
      <c r="AY20" s="283">
        <f>SUM(AY12:AY19)</f>
        <v>0</v>
      </c>
      <c r="AZ20" s="283">
        <f>SUM(AZ12:AZ19)</f>
        <v>0</v>
      </c>
      <c r="BA20" s="283"/>
      <c r="BB20" s="283">
        <f>SUM(BB12:BB19)</f>
        <v>0</v>
      </c>
      <c r="BC20" s="283">
        <f>SUM(BC12:BC19)</f>
        <v>0</v>
      </c>
      <c r="BD20" s="283"/>
      <c r="BE20" s="283">
        <f>SUM(BE12:BE19)</f>
        <v>0</v>
      </c>
      <c r="BF20" s="283">
        <f>SUM(BF12:BF19)</f>
        <v>0</v>
      </c>
      <c r="BG20" s="283"/>
      <c r="BH20" s="283">
        <f>SUM(BH12:BH19)</f>
        <v>0</v>
      </c>
      <c r="BI20" s="283">
        <f>SUM(BI12:BI19)</f>
        <v>0</v>
      </c>
      <c r="BJ20" s="283"/>
    </row>
    <row r="21" spans="2:62" x14ac:dyDescent="0.2">
      <c r="B21" s="26"/>
      <c r="C21" s="26"/>
      <c r="D21" s="26"/>
    </row>
    <row r="22" spans="2:62" x14ac:dyDescent="0.2">
      <c r="B22" s="362" t="s">
        <v>366</v>
      </c>
      <c r="C22" s="26"/>
      <c r="D22" s="26"/>
    </row>
    <row r="23" spans="2:62" x14ac:dyDescent="0.2">
      <c r="B23" s="26"/>
      <c r="C23" s="26"/>
      <c r="D23" s="26"/>
    </row>
    <row r="24" spans="2:62" x14ac:dyDescent="0.2">
      <c r="B24" s="26"/>
      <c r="C24" s="26"/>
      <c r="D24" s="26"/>
    </row>
    <row r="25" spans="2:62" x14ac:dyDescent="0.2">
      <c r="B25" s="26"/>
      <c r="C25" s="26"/>
      <c r="D25" s="26"/>
    </row>
    <row r="26" spans="2:62" x14ac:dyDescent="0.2">
      <c r="B26" s="26"/>
      <c r="C26" s="26"/>
      <c r="D26" s="26"/>
    </row>
    <row r="27" spans="2:62" x14ac:dyDescent="0.2">
      <c r="B27" s="26"/>
      <c r="C27" s="26"/>
      <c r="D27" s="26"/>
    </row>
    <row r="28" spans="2:62" x14ac:dyDescent="0.2">
      <c r="B28" s="26"/>
      <c r="C28" s="26"/>
      <c r="D28" s="26"/>
    </row>
    <row r="29" spans="2:62" x14ac:dyDescent="0.2">
      <c r="B29" s="26"/>
      <c r="C29" s="26"/>
      <c r="D29" s="26"/>
    </row>
    <row r="30" spans="2:62" x14ac:dyDescent="0.2">
      <c r="B30" s="26"/>
      <c r="C30" s="26"/>
      <c r="D30" s="26"/>
    </row>
    <row r="31" spans="2:62" x14ac:dyDescent="0.2">
      <c r="B31" s="26"/>
      <c r="C31" s="26"/>
      <c r="D31" s="26"/>
    </row>
    <row r="32" spans="2:62" ht="15" x14ac:dyDescent="0.2">
      <c r="B32" s="27"/>
      <c r="C32" s="26"/>
      <c r="D32" s="26"/>
    </row>
    <row r="33" spans="2:5" ht="15" x14ac:dyDescent="0.2">
      <c r="B33" s="27"/>
      <c r="C33" s="27"/>
      <c r="D33" s="27"/>
      <c r="E33" s="273"/>
    </row>
    <row r="34" spans="2:5" ht="15" x14ac:dyDescent="0.2">
      <c r="B34" s="27"/>
      <c r="C34" s="27"/>
      <c r="D34" s="27"/>
      <c r="E34" s="273"/>
    </row>
    <row r="35" spans="2:5" ht="15" x14ac:dyDescent="0.2">
      <c r="B35" s="27"/>
      <c r="C35" s="27"/>
      <c r="D35" s="27"/>
      <c r="E35" s="273"/>
    </row>
    <row r="36" spans="2:5" ht="15" x14ac:dyDescent="0.2">
      <c r="B36" s="27"/>
      <c r="C36" s="27"/>
      <c r="D36" s="27"/>
      <c r="E36" s="273"/>
    </row>
    <row r="37" spans="2:5" ht="15" x14ac:dyDescent="0.2">
      <c r="B37" s="27"/>
      <c r="C37" s="27"/>
      <c r="D37" s="27"/>
      <c r="E37" s="273"/>
    </row>
    <row r="38" spans="2:5" ht="15" x14ac:dyDescent="0.2">
      <c r="B38" s="27"/>
      <c r="C38" s="27"/>
      <c r="D38" s="27"/>
      <c r="E38" s="273"/>
    </row>
    <row r="39" spans="2:5" ht="15" x14ac:dyDescent="0.2">
      <c r="B39" s="27"/>
      <c r="C39" s="27"/>
      <c r="D39" s="27"/>
      <c r="E39" s="273"/>
    </row>
    <row r="40" spans="2:5" ht="15" x14ac:dyDescent="0.2">
      <c r="B40" s="27"/>
      <c r="C40" s="27"/>
      <c r="D40" s="27"/>
      <c r="E40" s="273"/>
    </row>
    <row r="41" spans="2:5" ht="15" x14ac:dyDescent="0.2">
      <c r="B41" s="27"/>
      <c r="C41" s="27"/>
      <c r="D41" s="27"/>
      <c r="E41" s="273"/>
    </row>
    <row r="42" spans="2:5" ht="15" x14ac:dyDescent="0.2">
      <c r="B42" s="27"/>
      <c r="C42" s="27"/>
      <c r="D42" s="27"/>
      <c r="E42" s="273"/>
    </row>
    <row r="43" spans="2:5" ht="15" x14ac:dyDescent="0.2">
      <c r="B43" s="27"/>
      <c r="C43" s="27"/>
      <c r="D43" s="27"/>
      <c r="E43" s="273"/>
    </row>
    <row r="44" spans="2:5" ht="15" x14ac:dyDescent="0.2">
      <c r="B44" s="27"/>
      <c r="C44" s="27"/>
      <c r="D44" s="27"/>
      <c r="E44" s="273"/>
    </row>
    <row r="45" spans="2:5" ht="15" x14ac:dyDescent="0.2">
      <c r="B45" s="27"/>
      <c r="C45" s="27"/>
      <c r="D45" s="27"/>
      <c r="E45" s="273"/>
    </row>
    <row r="46" spans="2:5" ht="15" x14ac:dyDescent="0.2">
      <c r="B46" s="27"/>
      <c r="C46" s="27"/>
      <c r="D46" s="27"/>
      <c r="E46" s="273"/>
    </row>
    <row r="47" spans="2:5" ht="15" x14ac:dyDescent="0.2">
      <c r="B47" s="27"/>
      <c r="C47" s="27"/>
      <c r="D47" s="27"/>
      <c r="E47" s="273"/>
    </row>
    <row r="48" spans="2:5" ht="15" x14ac:dyDescent="0.2">
      <c r="B48" s="27"/>
      <c r="C48" s="27"/>
      <c r="D48" s="27"/>
      <c r="E48" s="273"/>
    </row>
    <row r="49" spans="2:5" ht="15" x14ac:dyDescent="0.2">
      <c r="B49" s="27"/>
      <c r="C49" s="27"/>
      <c r="D49" s="27"/>
      <c r="E49" s="273"/>
    </row>
    <row r="50" spans="2:5" ht="15" x14ac:dyDescent="0.2">
      <c r="B50" s="27"/>
      <c r="C50" s="27"/>
      <c r="D50" s="27"/>
      <c r="E50" s="273"/>
    </row>
    <row r="51" spans="2:5" ht="15" x14ac:dyDescent="0.2">
      <c r="B51" s="27"/>
      <c r="C51" s="27"/>
      <c r="D51" s="27"/>
      <c r="E51" s="273"/>
    </row>
    <row r="52" spans="2:5" ht="15" x14ac:dyDescent="0.2">
      <c r="B52" s="27"/>
      <c r="C52" s="27"/>
      <c r="D52" s="27"/>
      <c r="E52" s="273"/>
    </row>
    <row r="53" spans="2:5" ht="15" x14ac:dyDescent="0.2">
      <c r="B53" s="27"/>
      <c r="C53" s="27"/>
      <c r="D53" s="27"/>
      <c r="E53" s="273"/>
    </row>
    <row r="54" spans="2:5" ht="15" x14ac:dyDescent="0.2">
      <c r="B54" s="27"/>
      <c r="C54" s="27"/>
      <c r="D54" s="27"/>
      <c r="E54" s="273"/>
    </row>
    <row r="55" spans="2:5" ht="15" x14ac:dyDescent="0.2">
      <c r="B55" s="27"/>
      <c r="C55" s="27"/>
      <c r="D55" s="27"/>
      <c r="E55" s="273"/>
    </row>
    <row r="56" spans="2:5" ht="15" x14ac:dyDescent="0.2">
      <c r="B56" s="27"/>
      <c r="C56" s="27"/>
      <c r="D56" s="27"/>
      <c r="E56" s="273"/>
    </row>
    <row r="57" spans="2:5" ht="15" x14ac:dyDescent="0.2">
      <c r="B57" s="27"/>
      <c r="C57" s="27"/>
      <c r="D57" s="27"/>
      <c r="E57" s="273"/>
    </row>
    <row r="58" spans="2:5" ht="15" x14ac:dyDescent="0.2">
      <c r="B58" s="27"/>
      <c r="C58" s="27"/>
      <c r="D58" s="27"/>
      <c r="E58" s="273"/>
    </row>
    <row r="59" spans="2:5" ht="15" x14ac:dyDescent="0.2">
      <c r="B59" s="27"/>
      <c r="C59" s="27"/>
      <c r="D59" s="27"/>
      <c r="E59" s="273"/>
    </row>
    <row r="60" spans="2:5" ht="15" x14ac:dyDescent="0.2">
      <c r="B60" s="27"/>
      <c r="C60" s="27"/>
      <c r="D60" s="27"/>
      <c r="E60" s="273"/>
    </row>
    <row r="61" spans="2:5" ht="15" x14ac:dyDescent="0.2">
      <c r="B61" s="27"/>
      <c r="C61" s="27"/>
      <c r="D61" s="27"/>
      <c r="E61" s="273"/>
    </row>
    <row r="62" spans="2:5" ht="15" x14ac:dyDescent="0.2">
      <c r="B62" s="27"/>
      <c r="C62" s="27"/>
      <c r="D62" s="27"/>
      <c r="E62" s="273"/>
    </row>
    <row r="63" spans="2:5" ht="15" x14ac:dyDescent="0.2">
      <c r="B63" s="27"/>
      <c r="C63" s="27"/>
      <c r="D63" s="27"/>
      <c r="E63" s="273"/>
    </row>
    <row r="64" spans="2:5" ht="15" x14ac:dyDescent="0.2">
      <c r="B64" s="27"/>
      <c r="C64" s="27"/>
      <c r="D64" s="27"/>
      <c r="E64" s="273"/>
    </row>
    <row r="65" spans="2:5" ht="15" x14ac:dyDescent="0.2">
      <c r="B65" s="27"/>
      <c r="C65" s="27"/>
      <c r="D65" s="27"/>
      <c r="E65" s="273"/>
    </row>
    <row r="66" spans="2:5" ht="15" x14ac:dyDescent="0.2">
      <c r="B66" s="27"/>
      <c r="C66" s="27"/>
      <c r="D66" s="27"/>
      <c r="E66" s="273"/>
    </row>
    <row r="67" spans="2:5" ht="15" x14ac:dyDescent="0.2">
      <c r="B67" s="27"/>
      <c r="C67" s="27"/>
      <c r="D67" s="27"/>
      <c r="E67" s="273"/>
    </row>
    <row r="68" spans="2:5" ht="15" x14ac:dyDescent="0.2">
      <c r="B68" s="27"/>
      <c r="C68" s="27"/>
      <c r="D68" s="27"/>
      <c r="E68" s="273"/>
    </row>
    <row r="69" spans="2:5" ht="15" x14ac:dyDescent="0.2">
      <c r="B69" s="27"/>
      <c r="C69" s="27"/>
      <c r="D69" s="27"/>
      <c r="E69" s="273"/>
    </row>
    <row r="70" spans="2:5" ht="15" x14ac:dyDescent="0.2">
      <c r="B70" s="27"/>
      <c r="C70" s="27"/>
      <c r="D70" s="27"/>
      <c r="E70" s="273"/>
    </row>
    <row r="71" spans="2:5" ht="15" x14ac:dyDescent="0.2">
      <c r="B71" s="27"/>
      <c r="C71" s="27"/>
      <c r="D71" s="27"/>
      <c r="E71" s="273"/>
    </row>
    <row r="72" spans="2:5" ht="15" x14ac:dyDescent="0.2">
      <c r="B72" s="27"/>
      <c r="C72" s="27"/>
      <c r="D72" s="27"/>
      <c r="E72" s="273"/>
    </row>
    <row r="73" spans="2:5" ht="15" x14ac:dyDescent="0.2">
      <c r="B73" s="27"/>
      <c r="C73" s="27"/>
      <c r="D73" s="27"/>
      <c r="E73" s="273"/>
    </row>
    <row r="74" spans="2:5" ht="15" x14ac:dyDescent="0.2">
      <c r="B74" s="27"/>
      <c r="C74" s="27"/>
      <c r="D74" s="27"/>
      <c r="E74" s="273"/>
    </row>
    <row r="75" spans="2:5" ht="15" x14ac:dyDescent="0.2">
      <c r="B75" s="27"/>
      <c r="C75" s="27"/>
      <c r="D75" s="27"/>
      <c r="E75" s="273"/>
    </row>
    <row r="76" spans="2:5" ht="15" x14ac:dyDescent="0.2">
      <c r="B76" s="27"/>
      <c r="C76" s="27"/>
      <c r="D76" s="27"/>
      <c r="E76" s="273"/>
    </row>
    <row r="77" spans="2:5" ht="15" x14ac:dyDescent="0.2">
      <c r="B77" s="27"/>
      <c r="C77" s="27"/>
      <c r="D77" s="27"/>
      <c r="E77" s="273"/>
    </row>
    <row r="78" spans="2:5" ht="15" x14ac:dyDescent="0.2">
      <c r="B78" s="27"/>
      <c r="C78" s="27"/>
      <c r="D78" s="27"/>
      <c r="E78" s="273"/>
    </row>
    <row r="79" spans="2:5" ht="15" x14ac:dyDescent="0.2">
      <c r="B79" s="27"/>
      <c r="C79" s="27"/>
      <c r="D79" s="27"/>
      <c r="E79" s="273"/>
    </row>
    <row r="80" spans="2:5" ht="15" x14ac:dyDescent="0.2">
      <c r="B80" s="27"/>
      <c r="C80" s="27"/>
      <c r="D80" s="27"/>
      <c r="E80" s="273"/>
    </row>
    <row r="81" spans="2:5" ht="15" x14ac:dyDescent="0.2">
      <c r="B81" s="27"/>
      <c r="C81" s="27"/>
      <c r="D81" s="27"/>
      <c r="E81" s="273"/>
    </row>
    <row r="82" spans="2:5" ht="15" x14ac:dyDescent="0.2">
      <c r="B82" s="27"/>
      <c r="C82" s="27"/>
      <c r="D82" s="27"/>
      <c r="E82" s="273"/>
    </row>
    <row r="83" spans="2:5" ht="15" x14ac:dyDescent="0.2">
      <c r="B83" s="27"/>
      <c r="C83" s="27"/>
      <c r="D83" s="27"/>
      <c r="E83" s="273"/>
    </row>
    <row r="84" spans="2:5" ht="15" x14ac:dyDescent="0.2">
      <c r="B84" s="27"/>
      <c r="C84" s="27"/>
      <c r="D84" s="27"/>
      <c r="E84" s="273"/>
    </row>
    <row r="85" spans="2:5" ht="15" x14ac:dyDescent="0.2">
      <c r="B85" s="27"/>
      <c r="C85" s="27"/>
      <c r="D85" s="27"/>
      <c r="E85" s="273"/>
    </row>
    <row r="86" spans="2:5" ht="15" x14ac:dyDescent="0.2">
      <c r="B86" s="27"/>
      <c r="C86" s="27"/>
      <c r="D86" s="27"/>
      <c r="E86" s="273"/>
    </row>
    <row r="87" spans="2:5" ht="15" x14ac:dyDescent="0.2">
      <c r="B87" s="27"/>
      <c r="C87" s="27"/>
      <c r="D87" s="27"/>
      <c r="E87" s="273"/>
    </row>
    <row r="88" spans="2:5" ht="15" x14ac:dyDescent="0.2">
      <c r="B88" s="27"/>
      <c r="C88" s="27"/>
      <c r="D88" s="27"/>
      <c r="E88" s="273"/>
    </row>
    <row r="89" spans="2:5" ht="15" x14ac:dyDescent="0.2">
      <c r="B89" s="27"/>
      <c r="C89" s="27"/>
      <c r="D89" s="27"/>
      <c r="E89" s="273"/>
    </row>
    <row r="90" spans="2:5" ht="15" x14ac:dyDescent="0.2">
      <c r="B90" s="27"/>
      <c r="C90" s="27"/>
      <c r="D90" s="27"/>
      <c r="E90" s="273"/>
    </row>
    <row r="91" spans="2:5" ht="15" x14ac:dyDescent="0.2">
      <c r="B91" s="27"/>
      <c r="C91" s="27"/>
      <c r="D91" s="27"/>
      <c r="E91" s="273"/>
    </row>
    <row r="92" spans="2:5" ht="15" x14ac:dyDescent="0.2">
      <c r="B92" s="27"/>
      <c r="C92" s="27"/>
      <c r="D92" s="27"/>
      <c r="E92" s="273"/>
    </row>
    <row r="93" spans="2:5" ht="15" x14ac:dyDescent="0.2">
      <c r="B93" s="27"/>
      <c r="C93" s="27"/>
      <c r="D93" s="27"/>
      <c r="E93" s="273"/>
    </row>
    <row r="94" spans="2:5" ht="15" x14ac:dyDescent="0.2">
      <c r="B94" s="27"/>
      <c r="C94" s="27"/>
      <c r="D94" s="27"/>
      <c r="E94" s="273"/>
    </row>
    <row r="95" spans="2:5" ht="15" x14ac:dyDescent="0.2">
      <c r="B95" s="27"/>
      <c r="C95" s="27"/>
      <c r="D95" s="27"/>
      <c r="E95" s="273"/>
    </row>
    <row r="96" spans="2:5" ht="15" x14ac:dyDescent="0.2">
      <c r="B96" s="27"/>
      <c r="C96" s="27"/>
      <c r="D96" s="27"/>
      <c r="E96" s="273"/>
    </row>
    <row r="97" spans="2:5" ht="15" x14ac:dyDescent="0.2">
      <c r="B97" s="27"/>
      <c r="C97" s="27"/>
      <c r="D97" s="27"/>
      <c r="E97" s="273"/>
    </row>
    <row r="98" spans="2:5" ht="15" x14ac:dyDescent="0.2">
      <c r="B98" s="27"/>
      <c r="C98" s="27"/>
      <c r="D98" s="27"/>
      <c r="E98" s="273"/>
    </row>
    <row r="99" spans="2:5" ht="15" x14ac:dyDescent="0.2">
      <c r="B99" s="27"/>
      <c r="C99" s="27"/>
      <c r="D99" s="27"/>
      <c r="E99" s="273"/>
    </row>
    <row r="100" spans="2:5" ht="15" x14ac:dyDescent="0.2">
      <c r="B100" s="27"/>
      <c r="C100" s="27"/>
      <c r="D100" s="27"/>
      <c r="E100" s="273"/>
    </row>
    <row r="101" spans="2:5" ht="15" x14ac:dyDescent="0.2">
      <c r="B101" s="27"/>
      <c r="C101" s="27"/>
      <c r="D101" s="27"/>
      <c r="E101" s="273"/>
    </row>
    <row r="102" spans="2:5" ht="15" x14ac:dyDescent="0.2">
      <c r="B102" s="27"/>
      <c r="C102" s="27"/>
      <c r="D102" s="27"/>
      <c r="E102" s="273"/>
    </row>
    <row r="103" spans="2:5" ht="15" x14ac:dyDescent="0.2">
      <c r="B103" s="27"/>
      <c r="C103" s="27"/>
      <c r="D103" s="27"/>
      <c r="E103" s="273"/>
    </row>
    <row r="104" spans="2:5" ht="15" x14ac:dyDescent="0.2">
      <c r="B104" s="27"/>
      <c r="C104" s="27"/>
      <c r="D104" s="27"/>
      <c r="E104" s="273"/>
    </row>
    <row r="105" spans="2:5" ht="15" x14ac:dyDescent="0.2">
      <c r="B105" s="27"/>
      <c r="C105" s="27"/>
      <c r="D105" s="27"/>
      <c r="E105" s="273"/>
    </row>
    <row r="106" spans="2:5" ht="15" x14ac:dyDescent="0.2">
      <c r="B106" s="27"/>
      <c r="C106" s="27"/>
      <c r="D106" s="27"/>
      <c r="E106" s="273"/>
    </row>
    <row r="107" spans="2:5" ht="15" x14ac:dyDescent="0.2">
      <c r="B107" s="27"/>
      <c r="C107" s="27"/>
      <c r="D107" s="27"/>
      <c r="E107" s="273"/>
    </row>
    <row r="108" spans="2:5" ht="15" x14ac:dyDescent="0.2">
      <c r="B108" s="27"/>
      <c r="C108" s="27"/>
      <c r="D108" s="27"/>
      <c r="E108" s="273"/>
    </row>
    <row r="109" spans="2:5" ht="15" x14ac:dyDescent="0.2">
      <c r="B109" s="27"/>
      <c r="C109" s="27"/>
      <c r="D109" s="27"/>
      <c r="E109" s="273"/>
    </row>
    <row r="110" spans="2:5" ht="15" x14ac:dyDescent="0.2">
      <c r="B110" s="27"/>
      <c r="C110" s="27"/>
      <c r="D110" s="27"/>
      <c r="E110" s="273"/>
    </row>
    <row r="111" spans="2:5" ht="15" x14ac:dyDescent="0.2">
      <c r="C111" s="27"/>
      <c r="D111" s="27"/>
      <c r="E111" s="273"/>
    </row>
  </sheetData>
  <mergeCells count="35">
    <mergeCell ref="B1:D1"/>
    <mergeCell ref="B5:D5"/>
    <mergeCell ref="S7:AK7"/>
    <mergeCell ref="B7:B10"/>
    <mergeCell ref="C7:C10"/>
    <mergeCell ref="E7:E10"/>
    <mergeCell ref="AF8:AK8"/>
    <mergeCell ref="I9:K9"/>
    <mergeCell ref="Z8:AE8"/>
    <mergeCell ref="T8:Y8"/>
    <mergeCell ref="AI9:AK9"/>
    <mergeCell ref="F9:H9"/>
    <mergeCell ref="M9:O9"/>
    <mergeCell ref="F7:K8"/>
    <mergeCell ref="L7:R8"/>
    <mergeCell ref="F11:K11"/>
    <mergeCell ref="AM9:AO9"/>
    <mergeCell ref="Z9:AB9"/>
    <mergeCell ref="AC9:AE9"/>
    <mergeCell ref="AP9:AR9"/>
    <mergeCell ref="AF9:AH9"/>
    <mergeCell ref="AL7:BJ7"/>
    <mergeCell ref="AM8:AR8"/>
    <mergeCell ref="AV9:AX9"/>
    <mergeCell ref="BB9:BD9"/>
    <mergeCell ref="P9:R9"/>
    <mergeCell ref="T9:V9"/>
    <mergeCell ref="W9:Y9"/>
    <mergeCell ref="AS9:AU9"/>
    <mergeCell ref="AY9:BA9"/>
    <mergeCell ref="BE9:BG9"/>
    <mergeCell ref="BH9:BJ9"/>
    <mergeCell ref="BE8:BJ8"/>
    <mergeCell ref="AY8:BD8"/>
    <mergeCell ref="AS8:AX8"/>
  </mergeCells>
  <pageMargins left="0.23622047244094491" right="0.23622047244094491" top="0.74803149606299213" bottom="0.74803149606299213" header="0.31496062992125984" footer="0.31496062992125984"/>
  <pageSetup paperSize="9" scale="24" orientation="landscape" r:id="rId1"/>
  <headerFooter alignWithMargins="0">
    <oddFooter>&amp;A&amp;RPage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9999"/>
    <pageSetUpPr fitToPage="1"/>
  </sheetPr>
  <dimension ref="B1:I13"/>
  <sheetViews>
    <sheetView zoomScale="80" zoomScaleNormal="80" workbookViewId="0"/>
  </sheetViews>
  <sheetFormatPr defaultColWidth="9" defaultRowHeight="12.75" x14ac:dyDescent="0.2"/>
  <cols>
    <col min="1" max="1" width="11.75" style="19" customWidth="1"/>
    <col min="2" max="2" width="34.125" style="19" customWidth="1"/>
    <col min="3" max="3" width="16.25" style="19" customWidth="1"/>
    <col min="4" max="4" width="50.125" style="19" customWidth="1"/>
    <col min="5" max="5" width="20" style="19" customWidth="1"/>
    <col min="6" max="6" width="5.625" style="19" customWidth="1"/>
    <col min="7" max="9" width="19.625" style="19" customWidth="1"/>
    <col min="10" max="10" width="18.125" style="19" customWidth="1"/>
    <col min="11" max="16384" width="9" style="19"/>
  </cols>
  <sheetData>
    <row r="1" spans="2:9" ht="20.25" x14ac:dyDescent="0.3">
      <c r="B1" s="20" t="s">
        <v>255</v>
      </c>
      <c r="C1" s="18"/>
      <c r="D1" s="18"/>
      <c r="E1" s="18"/>
      <c r="F1" s="18"/>
      <c r="G1" s="18"/>
      <c r="H1" s="18"/>
      <c r="I1" s="18"/>
    </row>
    <row r="2" spans="2:9" ht="15" x14ac:dyDescent="0.25">
      <c r="B2" s="46" t="str">
        <f>Tradingname</f>
        <v>Southern Cross Pipelines Australia Pty Limited</v>
      </c>
      <c r="C2" s="47"/>
    </row>
    <row r="3" spans="2:9" ht="18" customHeight="1" x14ac:dyDescent="0.45">
      <c r="B3" s="48" t="s">
        <v>157</v>
      </c>
      <c r="C3" s="49">
        <f>Yearending</f>
        <v>45473</v>
      </c>
      <c r="D3" s="42"/>
      <c r="E3" s="42"/>
    </row>
    <row r="4" spans="2:9" ht="20.25" x14ac:dyDescent="0.3">
      <c r="B4" s="17"/>
    </row>
    <row r="5" spans="2:9" ht="15.75" x14ac:dyDescent="0.25">
      <c r="B5" s="28" t="s">
        <v>256</v>
      </c>
    </row>
    <row r="6" spans="2:9" x14ac:dyDescent="0.2">
      <c r="B6" s="21"/>
      <c r="C6" s="24"/>
      <c r="D6" s="24"/>
      <c r="E6" s="24"/>
      <c r="G6" s="29"/>
      <c r="H6" s="26"/>
      <c r="I6" s="26"/>
    </row>
    <row r="7" spans="2:9" ht="57" customHeight="1" x14ac:dyDescent="0.2">
      <c r="B7" s="573" t="s">
        <v>124</v>
      </c>
      <c r="C7" s="574"/>
      <c r="D7" s="574"/>
      <c r="E7" s="575"/>
    </row>
    <row r="8" spans="2:9" ht="13.5" customHeight="1" x14ac:dyDescent="0.2">
      <c r="B8" s="572" t="s">
        <v>581</v>
      </c>
      <c r="C8" s="572"/>
      <c r="D8" s="572"/>
      <c r="E8" s="572"/>
    </row>
    <row r="9" spans="2:9" ht="13.5" customHeight="1" x14ac:dyDescent="0.2">
      <c r="B9" s="572" t="s">
        <v>582</v>
      </c>
      <c r="C9" s="572"/>
      <c r="D9" s="572"/>
      <c r="E9" s="572"/>
    </row>
    <row r="10" spans="2:9" ht="13.5" customHeight="1" x14ac:dyDescent="0.2">
      <c r="B10" s="572"/>
      <c r="C10" s="572"/>
      <c r="D10" s="572"/>
      <c r="E10" s="572"/>
    </row>
    <row r="11" spans="2:9" ht="13.5" customHeight="1" x14ac:dyDescent="0.2">
      <c r="B11" s="572"/>
      <c r="C11" s="572"/>
      <c r="D11" s="572"/>
      <c r="E11" s="572"/>
    </row>
    <row r="12" spans="2:9" ht="13.5" customHeight="1" x14ac:dyDescent="0.2">
      <c r="B12" s="572"/>
      <c r="C12" s="572"/>
      <c r="D12" s="572"/>
      <c r="E12" s="572"/>
    </row>
    <row r="13" spans="2:9" ht="13.5" customHeight="1" x14ac:dyDescent="0.2">
      <c r="B13" s="572"/>
      <c r="C13" s="572"/>
      <c r="D13" s="572"/>
      <c r="E13" s="572"/>
    </row>
  </sheetData>
  <mergeCells count="7">
    <mergeCell ref="B13:E13"/>
    <mergeCell ref="B7:E7"/>
    <mergeCell ref="B8:E8"/>
    <mergeCell ref="B9:E9"/>
    <mergeCell ref="B10:E10"/>
    <mergeCell ref="B11:E11"/>
    <mergeCell ref="B12:E12"/>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9999"/>
    <pageSetUpPr fitToPage="1"/>
  </sheetPr>
  <dimension ref="B1:I3"/>
  <sheetViews>
    <sheetView zoomScale="80" zoomScaleNormal="80" workbookViewId="0"/>
  </sheetViews>
  <sheetFormatPr defaultColWidth="9" defaultRowHeight="12.75" x14ac:dyDescent="0.2"/>
  <cols>
    <col min="1" max="1" width="11.75" style="243" customWidth="1"/>
    <col min="2" max="2" width="22.25" style="238" customWidth="1"/>
    <col min="3" max="3" width="15.625" style="238" customWidth="1"/>
    <col min="4" max="4" width="12.625" style="238" customWidth="1"/>
    <col min="5" max="5" width="20" style="243" customWidth="1"/>
    <col min="6" max="6" width="5.625" style="243" customWidth="1"/>
    <col min="7" max="9" width="19.625" style="243" customWidth="1"/>
    <col min="10" max="10" width="18.125" style="243" customWidth="1"/>
    <col min="11" max="16384" width="9" style="243"/>
  </cols>
  <sheetData>
    <row r="1" spans="2:9" s="19" customFormat="1" ht="20.25" x14ac:dyDescent="0.3">
      <c r="B1" s="232" t="s">
        <v>312</v>
      </c>
      <c r="C1" s="233"/>
      <c r="D1" s="233"/>
      <c r="E1" s="18"/>
      <c r="F1" s="18"/>
      <c r="G1" s="18"/>
      <c r="H1" s="18"/>
      <c r="I1" s="18"/>
    </row>
    <row r="2" spans="2:9" s="19" customFormat="1" ht="15" x14ac:dyDescent="0.25">
      <c r="B2" s="234" t="str">
        <f>Tradingname</f>
        <v>Southern Cross Pipelines Australia Pty Limited</v>
      </c>
      <c r="C2" s="235"/>
      <c r="D2" s="144"/>
    </row>
    <row r="3" spans="2:9" s="19" customFormat="1" ht="18" customHeight="1" x14ac:dyDescent="0.45">
      <c r="B3" s="236" t="s">
        <v>157</v>
      </c>
      <c r="C3" s="237">
        <f>Yearending</f>
        <v>45473</v>
      </c>
      <c r="D3" s="42"/>
      <c r="E3" s="42"/>
    </row>
  </sheetData>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0000"/>
  </sheetPr>
  <dimension ref="A1"/>
  <sheetViews>
    <sheetView showGridLines="0" zoomScale="80" zoomScaleNormal="80" workbookViewId="0"/>
  </sheetViews>
  <sheetFormatPr defaultRowHeight="14.25" x14ac:dyDescent="0.2"/>
  <sheetData/>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D13"/>
  <sheetViews>
    <sheetView zoomScale="80" zoomScaleNormal="80" workbookViewId="0"/>
  </sheetViews>
  <sheetFormatPr defaultColWidth="9" defaultRowHeight="12.75" x14ac:dyDescent="0.2"/>
  <cols>
    <col min="1" max="1" width="11.625" style="243" customWidth="1"/>
    <col min="2" max="2" width="22.25" style="243" customWidth="1"/>
    <col min="3" max="3" width="15.625" style="243" customWidth="1"/>
    <col min="4" max="4" width="84.125" style="243" customWidth="1"/>
    <col min="5" max="5" width="9" style="243"/>
    <col min="6" max="6" width="10" style="243" bestFit="1" customWidth="1"/>
    <col min="7" max="16384" width="9" style="243"/>
  </cols>
  <sheetData>
    <row r="1" spans="2:4" s="19" customFormat="1" ht="20.25" x14ac:dyDescent="0.3">
      <c r="B1" s="20" t="s">
        <v>200</v>
      </c>
      <c r="C1" s="18"/>
      <c r="D1" s="18"/>
    </row>
    <row r="2" spans="2:4" s="19" customFormat="1" ht="15" x14ac:dyDescent="0.25">
      <c r="B2" s="46" t="str">
        <f>Tradingname</f>
        <v>Southern Cross Pipelines Australia Pty Limited</v>
      </c>
      <c r="C2" s="47"/>
    </row>
    <row r="3" spans="2:4" s="19" customFormat="1" ht="15.75" customHeight="1" x14ac:dyDescent="0.45">
      <c r="B3" s="48" t="s">
        <v>157</v>
      </c>
      <c r="C3" s="49">
        <f>Yearending</f>
        <v>45473</v>
      </c>
      <c r="D3" s="42"/>
    </row>
    <row r="4" spans="2:4" ht="20.25" x14ac:dyDescent="0.3">
      <c r="B4" s="242"/>
    </row>
    <row r="5" spans="2:4" ht="15.75" thickBot="1" x14ac:dyDescent="0.3">
      <c r="B5" s="435" t="s">
        <v>577</v>
      </c>
      <c r="C5" s="19"/>
      <c r="D5" s="19"/>
    </row>
    <row r="6" spans="2:4" ht="44.65" customHeight="1" thickBot="1" x14ac:dyDescent="0.25">
      <c r="B6" s="436" t="s">
        <v>316</v>
      </c>
      <c r="C6" s="576" t="s">
        <v>591</v>
      </c>
      <c r="D6" s="577"/>
    </row>
    <row r="7" spans="2:4" ht="31.35" customHeight="1" thickBot="1" x14ac:dyDescent="0.25">
      <c r="B7" s="436">
        <v>1.1000000000000001</v>
      </c>
      <c r="C7" s="576" t="s">
        <v>584</v>
      </c>
      <c r="D7" s="577"/>
    </row>
    <row r="8" spans="2:4" ht="32.65" customHeight="1" thickBot="1" x14ac:dyDescent="0.25">
      <c r="B8" s="436" t="s">
        <v>578</v>
      </c>
      <c r="C8" s="576" t="s">
        <v>579</v>
      </c>
      <c r="D8" s="577"/>
    </row>
    <row r="9" spans="2:4" ht="32.65" customHeight="1" thickBot="1" x14ac:dyDescent="0.25">
      <c r="B9" s="437" t="s">
        <v>578</v>
      </c>
      <c r="C9" s="578" t="s">
        <v>580</v>
      </c>
      <c r="D9" s="579"/>
    </row>
    <row r="10" spans="2:4" ht="24.75" customHeight="1" x14ac:dyDescent="0.2">
      <c r="B10" s="580">
        <v>4.0999999999999996</v>
      </c>
      <c r="C10" s="583" t="s">
        <v>585</v>
      </c>
      <c r="D10" s="584"/>
    </row>
    <row r="11" spans="2:4" ht="20.25" customHeight="1" x14ac:dyDescent="0.2">
      <c r="B11" s="581"/>
      <c r="C11" s="585" t="s">
        <v>588</v>
      </c>
      <c r="D11" s="586"/>
    </row>
    <row r="12" spans="2:4" ht="35.25" customHeight="1" x14ac:dyDescent="0.2">
      <c r="B12" s="581"/>
      <c r="C12" s="585" t="s">
        <v>586</v>
      </c>
      <c r="D12" s="586"/>
    </row>
    <row r="13" spans="2:4" ht="30.75" customHeight="1" thickBot="1" x14ac:dyDescent="0.25">
      <c r="B13" s="582"/>
      <c r="C13" s="587" t="s">
        <v>587</v>
      </c>
      <c r="D13" s="588"/>
    </row>
  </sheetData>
  <mergeCells count="9">
    <mergeCell ref="C8:D8"/>
    <mergeCell ref="C9:D9"/>
    <mergeCell ref="C6:D6"/>
    <mergeCell ref="C7:D7"/>
    <mergeCell ref="B10:B13"/>
    <mergeCell ref="C10:D10"/>
    <mergeCell ref="C11:D11"/>
    <mergeCell ref="C12:D12"/>
    <mergeCell ref="C13:D13"/>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33CCCC"/>
    <pageSetUpPr fitToPage="1"/>
  </sheetPr>
  <dimension ref="A1:U159"/>
  <sheetViews>
    <sheetView showGridLines="0" zoomScale="80" zoomScaleNormal="80" workbookViewId="0"/>
  </sheetViews>
  <sheetFormatPr defaultRowHeight="14.25" x14ac:dyDescent="0.2"/>
  <cols>
    <col min="1" max="1" width="10.625" customWidth="1"/>
    <col min="2" max="2" width="16.5" style="52" customWidth="1"/>
    <col min="3" max="3" width="27.25" customWidth="1"/>
    <col min="4" max="4" width="37.625" style="52" customWidth="1"/>
    <col min="5" max="5" width="25.25" customWidth="1"/>
    <col min="6" max="6" width="30.625" customWidth="1"/>
    <col min="7" max="7" width="58.75" customWidth="1"/>
    <col min="8" max="11" width="9" style="249" customWidth="1"/>
    <col min="12" max="12" width="13" style="249" customWidth="1"/>
    <col min="13" max="13" width="12.5" style="249" customWidth="1"/>
    <col min="14" max="14" width="11.75" style="249" customWidth="1"/>
    <col min="15" max="19" width="9" style="249" customWidth="1"/>
    <col min="20" max="20" width="75.125" style="249" customWidth="1"/>
    <col min="21" max="21" width="47.5" style="249" customWidth="1"/>
  </cols>
  <sheetData>
    <row r="1" spans="1:21" ht="19.350000000000001" customHeight="1" x14ac:dyDescent="0.2"/>
    <row r="2" spans="1:21" ht="78" customHeight="1" x14ac:dyDescent="0.2">
      <c r="A2" s="245" t="s">
        <v>208</v>
      </c>
      <c r="B2" s="245" t="s">
        <v>257</v>
      </c>
      <c r="C2" s="245" t="s">
        <v>209</v>
      </c>
      <c r="D2" s="245" t="s">
        <v>210</v>
      </c>
      <c r="E2" s="245" t="s">
        <v>213</v>
      </c>
      <c r="F2" s="245" t="s">
        <v>211</v>
      </c>
      <c r="G2" s="245" t="s">
        <v>212</v>
      </c>
      <c r="K2" s="250"/>
      <c r="L2" s="250"/>
      <c r="M2" s="250"/>
      <c r="N2" s="250"/>
      <c r="O2" s="250"/>
      <c r="P2" s="250"/>
      <c r="Q2" s="250"/>
      <c r="R2" s="250"/>
      <c r="S2" s="250"/>
      <c r="T2" s="250"/>
      <c r="U2"/>
    </row>
    <row r="3" spans="1:21" s="227" customFormat="1" ht="28.5" x14ac:dyDescent="0.2">
      <c r="A3" s="317">
        <v>44083</v>
      </c>
      <c r="B3" s="318">
        <v>1</v>
      </c>
      <c r="C3" s="319" t="s">
        <v>266</v>
      </c>
      <c r="D3" s="328" t="s">
        <v>463</v>
      </c>
      <c r="E3" s="320" t="s">
        <v>303</v>
      </c>
      <c r="F3" s="320" t="s">
        <v>277</v>
      </c>
      <c r="G3" s="320" t="s">
        <v>304</v>
      </c>
      <c r="H3" s="251"/>
      <c r="I3" s="251"/>
      <c r="J3" s="251"/>
      <c r="K3" s="252"/>
      <c r="L3" s="251"/>
      <c r="M3" s="251"/>
      <c r="N3" s="251"/>
      <c r="O3" s="251"/>
      <c r="P3" s="251"/>
      <c r="Q3" s="251"/>
      <c r="R3" s="251"/>
      <c r="S3" s="253"/>
      <c r="T3" s="251"/>
    </row>
    <row r="4" spans="1:21" s="227" customFormat="1" x14ac:dyDescent="0.2">
      <c r="A4" s="317">
        <v>44083</v>
      </c>
      <c r="B4" s="318">
        <f>B3+1</f>
        <v>2</v>
      </c>
      <c r="C4" s="319" t="s">
        <v>266</v>
      </c>
      <c r="D4" s="328" t="s">
        <v>463</v>
      </c>
      <c r="E4" s="320" t="s">
        <v>268</v>
      </c>
      <c r="F4" s="319" t="s">
        <v>277</v>
      </c>
      <c r="G4" s="320" t="s">
        <v>269</v>
      </c>
      <c r="H4" s="251"/>
      <c r="I4" s="251"/>
      <c r="J4" s="251"/>
      <c r="K4" s="252"/>
      <c r="L4" s="251"/>
      <c r="M4" s="251"/>
      <c r="N4" s="251"/>
      <c r="O4" s="251"/>
      <c r="P4" s="251"/>
      <c r="Q4" s="251"/>
      <c r="R4" s="251"/>
      <c r="S4" s="254"/>
      <c r="T4" s="251"/>
    </row>
    <row r="5" spans="1:21" s="227" customFormat="1" x14ac:dyDescent="0.2">
      <c r="A5" s="317">
        <v>44083</v>
      </c>
      <c r="B5" s="318">
        <f>B4+1</f>
        <v>3</v>
      </c>
      <c r="C5" s="319" t="s">
        <v>266</v>
      </c>
      <c r="D5" s="328" t="s">
        <v>463</v>
      </c>
      <c r="E5" s="320" t="s">
        <v>306</v>
      </c>
      <c r="F5" s="319" t="s">
        <v>277</v>
      </c>
      <c r="G5" s="320" t="s">
        <v>270</v>
      </c>
      <c r="H5" s="251"/>
      <c r="I5" s="251"/>
      <c r="J5" s="251"/>
      <c r="K5" s="252"/>
      <c r="L5" s="251"/>
      <c r="M5" s="251"/>
      <c r="N5" s="251"/>
      <c r="O5" s="251"/>
      <c r="P5" s="251"/>
      <c r="Q5" s="251"/>
      <c r="R5" s="251"/>
      <c r="S5" s="254"/>
      <c r="T5" s="251"/>
    </row>
    <row r="6" spans="1:21" s="227" customFormat="1" ht="28.5" x14ac:dyDescent="0.2">
      <c r="A6" s="317">
        <v>44083</v>
      </c>
      <c r="B6" s="318">
        <f t="shared" ref="B6:B83" si="0">B5+1</f>
        <v>4</v>
      </c>
      <c r="C6" s="319" t="s">
        <v>266</v>
      </c>
      <c r="D6" s="328" t="s">
        <v>463</v>
      </c>
      <c r="E6" s="320" t="s">
        <v>305</v>
      </c>
      <c r="F6" s="319" t="s">
        <v>267</v>
      </c>
      <c r="G6" s="321" t="s">
        <v>338</v>
      </c>
      <c r="H6" s="251"/>
      <c r="I6" s="251"/>
      <c r="J6" s="251"/>
      <c r="K6" s="252"/>
      <c r="L6" s="251"/>
      <c r="M6" s="251"/>
      <c r="N6" s="251"/>
      <c r="O6" s="251"/>
      <c r="P6" s="251"/>
      <c r="Q6" s="251"/>
      <c r="R6" s="251"/>
      <c r="S6" s="254"/>
      <c r="T6" s="251"/>
    </row>
    <row r="7" spans="1:21" s="227" customFormat="1" x14ac:dyDescent="0.2">
      <c r="A7" s="317">
        <v>44083</v>
      </c>
      <c r="B7" s="318">
        <f t="shared" si="0"/>
        <v>5</v>
      </c>
      <c r="C7" s="319" t="s">
        <v>266</v>
      </c>
      <c r="D7" s="328" t="s">
        <v>463</v>
      </c>
      <c r="E7" s="320" t="s">
        <v>307</v>
      </c>
      <c r="F7" s="319" t="s">
        <v>267</v>
      </c>
      <c r="G7" s="320" t="s">
        <v>308</v>
      </c>
      <c r="H7" s="251"/>
      <c r="I7" s="251"/>
      <c r="J7" s="251"/>
      <c r="K7" s="252"/>
      <c r="L7" s="251"/>
      <c r="M7" s="251"/>
      <c r="N7" s="251"/>
      <c r="O7" s="251"/>
      <c r="P7" s="251"/>
      <c r="Q7" s="251"/>
      <c r="R7" s="251"/>
      <c r="S7" s="254"/>
      <c r="T7" s="251"/>
    </row>
    <row r="8" spans="1:21" s="227" customFormat="1" ht="28.5" x14ac:dyDescent="0.2">
      <c r="A8" s="317">
        <v>44083</v>
      </c>
      <c r="B8" s="318">
        <f t="shared" si="0"/>
        <v>6</v>
      </c>
      <c r="C8" s="319" t="s">
        <v>266</v>
      </c>
      <c r="D8" s="328" t="s">
        <v>463</v>
      </c>
      <c r="E8" s="320" t="s">
        <v>309</v>
      </c>
      <c r="F8" s="319" t="s">
        <v>267</v>
      </c>
      <c r="G8" s="321" t="s">
        <v>339</v>
      </c>
      <c r="H8" s="251"/>
      <c r="I8" s="251"/>
      <c r="J8" s="251"/>
      <c r="K8" s="252"/>
      <c r="L8" s="251"/>
      <c r="M8" s="251"/>
      <c r="N8" s="251"/>
      <c r="O8" s="251"/>
      <c r="P8" s="251"/>
      <c r="Q8" s="251"/>
      <c r="R8" s="251"/>
      <c r="S8" s="254"/>
      <c r="T8" s="251"/>
    </row>
    <row r="9" spans="1:21" s="227" customFormat="1" ht="28.5" x14ac:dyDescent="0.2">
      <c r="A9" s="317">
        <v>44083</v>
      </c>
      <c r="B9" s="318">
        <f t="shared" si="0"/>
        <v>7</v>
      </c>
      <c r="C9" s="319" t="s">
        <v>266</v>
      </c>
      <c r="D9" s="328" t="s">
        <v>463</v>
      </c>
      <c r="E9" s="320" t="s">
        <v>310</v>
      </c>
      <c r="F9" s="319" t="s">
        <v>267</v>
      </c>
      <c r="G9" s="320" t="s">
        <v>311</v>
      </c>
      <c r="H9" s="251"/>
      <c r="I9" s="251"/>
      <c r="J9" s="251"/>
      <c r="K9" s="252"/>
      <c r="L9" s="251"/>
      <c r="M9" s="251"/>
      <c r="N9" s="251"/>
      <c r="O9" s="251"/>
      <c r="P9" s="251"/>
      <c r="Q9" s="251"/>
      <c r="R9" s="251"/>
      <c r="S9" s="254"/>
      <c r="T9" s="251"/>
    </row>
    <row r="10" spans="1:21" s="227" customFormat="1" x14ac:dyDescent="0.2">
      <c r="A10" s="317">
        <v>44083</v>
      </c>
      <c r="B10" s="318">
        <f t="shared" si="0"/>
        <v>8</v>
      </c>
      <c r="C10" s="319" t="s">
        <v>258</v>
      </c>
      <c r="D10" s="328" t="s">
        <v>332</v>
      </c>
      <c r="E10" s="319" t="s">
        <v>260</v>
      </c>
      <c r="F10" s="320" t="s">
        <v>261</v>
      </c>
      <c r="G10" s="320" t="s">
        <v>259</v>
      </c>
      <c r="H10" s="251"/>
      <c r="I10" s="251"/>
      <c r="J10" s="251"/>
      <c r="K10" s="252"/>
      <c r="L10" s="251"/>
      <c r="M10" s="251"/>
      <c r="N10" s="251"/>
      <c r="O10" s="251"/>
      <c r="P10" s="251"/>
      <c r="Q10" s="251"/>
      <c r="R10" s="251"/>
      <c r="S10" s="254"/>
      <c r="T10" s="255"/>
    </row>
    <row r="11" spans="1:21" s="227" customFormat="1" x14ac:dyDescent="0.2">
      <c r="A11" s="317">
        <v>44083</v>
      </c>
      <c r="B11" s="318">
        <f t="shared" si="0"/>
        <v>9</v>
      </c>
      <c r="C11" s="319" t="s">
        <v>275</v>
      </c>
      <c r="D11" s="329" t="s">
        <v>464</v>
      </c>
      <c r="E11" s="319" t="s">
        <v>276</v>
      </c>
      <c r="F11" s="319" t="s">
        <v>277</v>
      </c>
      <c r="G11" s="320" t="s">
        <v>278</v>
      </c>
      <c r="H11" s="251"/>
      <c r="I11" s="251"/>
      <c r="J11" s="251"/>
      <c r="K11" s="252"/>
      <c r="L11" s="251"/>
      <c r="M11" s="251"/>
      <c r="N11" s="251"/>
      <c r="O11" s="251"/>
      <c r="P11" s="251"/>
      <c r="Q11" s="251"/>
      <c r="R11" s="251"/>
      <c r="S11" s="254"/>
      <c r="T11" s="251"/>
    </row>
    <row r="12" spans="1:21" s="227" customFormat="1" ht="28.5" x14ac:dyDescent="0.2">
      <c r="A12" s="317">
        <v>44083</v>
      </c>
      <c r="B12" s="318">
        <f t="shared" si="0"/>
        <v>10</v>
      </c>
      <c r="C12" s="319" t="s">
        <v>282</v>
      </c>
      <c r="D12" s="329" t="s">
        <v>465</v>
      </c>
      <c r="E12" s="322" t="s">
        <v>340</v>
      </c>
      <c r="F12" s="319" t="s">
        <v>283</v>
      </c>
      <c r="G12" s="320" t="s">
        <v>284</v>
      </c>
      <c r="H12" s="251"/>
      <c r="I12" s="251"/>
      <c r="J12" s="251"/>
      <c r="K12" s="252"/>
      <c r="L12" s="251"/>
      <c r="M12" s="251"/>
      <c r="N12" s="251"/>
      <c r="O12" s="251"/>
      <c r="P12" s="251"/>
      <c r="Q12" s="251"/>
      <c r="R12" s="251"/>
      <c r="S12" s="254"/>
      <c r="T12" s="251"/>
    </row>
    <row r="13" spans="1:21" s="227" customFormat="1" ht="42.75" x14ac:dyDescent="0.2">
      <c r="A13" s="317">
        <v>44083</v>
      </c>
      <c r="B13" s="318">
        <f t="shared" si="0"/>
        <v>11</v>
      </c>
      <c r="C13" s="319" t="s">
        <v>271</v>
      </c>
      <c r="D13" s="328" t="s">
        <v>272</v>
      </c>
      <c r="E13" s="319" t="s">
        <v>273</v>
      </c>
      <c r="F13" s="319" t="s">
        <v>267</v>
      </c>
      <c r="G13" s="320" t="s">
        <v>274</v>
      </c>
      <c r="H13" s="251"/>
      <c r="I13" s="251"/>
      <c r="J13" s="251"/>
      <c r="K13" s="252"/>
      <c r="L13" s="251"/>
      <c r="M13" s="251"/>
      <c r="N13" s="251"/>
      <c r="O13" s="251"/>
      <c r="P13" s="251"/>
      <c r="Q13" s="251"/>
      <c r="R13" s="251"/>
      <c r="S13" s="254"/>
      <c r="T13" s="251"/>
    </row>
    <row r="14" spans="1:21" s="227" customFormat="1" ht="28.5" x14ac:dyDescent="0.2">
      <c r="A14" s="317">
        <v>44083</v>
      </c>
      <c r="B14" s="318">
        <f t="shared" si="0"/>
        <v>12</v>
      </c>
      <c r="C14" s="319" t="s">
        <v>271</v>
      </c>
      <c r="D14" s="330" t="s">
        <v>272</v>
      </c>
      <c r="E14" s="321" t="s">
        <v>341</v>
      </c>
      <c r="F14" s="323" t="s">
        <v>285</v>
      </c>
      <c r="G14" s="324" t="s">
        <v>286</v>
      </c>
      <c r="H14" s="251"/>
      <c r="I14" s="251"/>
      <c r="J14" s="251"/>
      <c r="K14" s="252"/>
      <c r="L14" s="251"/>
      <c r="M14" s="251"/>
      <c r="N14" s="251"/>
      <c r="O14" s="251"/>
      <c r="P14" s="251"/>
      <c r="Q14" s="251"/>
      <c r="R14" s="251"/>
      <c r="S14" s="254"/>
      <c r="T14" s="251"/>
    </row>
    <row r="15" spans="1:21" s="227" customFormat="1" ht="28.5" x14ac:dyDescent="0.2">
      <c r="A15" s="317">
        <v>44083</v>
      </c>
      <c r="B15" s="318">
        <f t="shared" si="0"/>
        <v>13</v>
      </c>
      <c r="C15" s="319" t="s">
        <v>266</v>
      </c>
      <c r="D15" s="328" t="s">
        <v>463</v>
      </c>
      <c r="E15" s="322" t="s">
        <v>342</v>
      </c>
      <c r="F15" s="323" t="s">
        <v>285</v>
      </c>
      <c r="G15" s="324" t="s">
        <v>286</v>
      </c>
      <c r="H15" s="251"/>
      <c r="I15" s="251"/>
      <c r="J15" s="251"/>
      <c r="K15" s="252"/>
      <c r="L15" s="251"/>
      <c r="M15" s="251"/>
      <c r="N15" s="251"/>
      <c r="O15" s="251"/>
      <c r="P15" s="251"/>
      <c r="Q15" s="251"/>
      <c r="R15" s="251"/>
      <c r="S15" s="254"/>
      <c r="T15" s="255"/>
    </row>
    <row r="16" spans="1:21" s="227" customFormat="1" x14ac:dyDescent="0.2">
      <c r="A16" s="317">
        <v>44083</v>
      </c>
      <c r="B16" s="318">
        <f t="shared" si="0"/>
        <v>14</v>
      </c>
      <c r="C16" s="319" t="s">
        <v>287</v>
      </c>
      <c r="D16" s="330" t="s">
        <v>466</v>
      </c>
      <c r="E16" s="319" t="s">
        <v>288</v>
      </c>
      <c r="F16" s="319" t="s">
        <v>283</v>
      </c>
      <c r="G16" s="320" t="s">
        <v>289</v>
      </c>
      <c r="H16" s="251"/>
      <c r="I16" s="251"/>
      <c r="J16" s="251"/>
      <c r="K16" s="252"/>
      <c r="L16" s="251"/>
      <c r="M16" s="251"/>
      <c r="N16" s="251"/>
      <c r="O16" s="251"/>
      <c r="P16" s="251"/>
      <c r="Q16" s="251"/>
      <c r="R16" s="251"/>
      <c r="S16" s="254"/>
      <c r="T16" s="251"/>
    </row>
    <row r="17" spans="1:20" s="227" customFormat="1" x14ac:dyDescent="0.2">
      <c r="A17" s="317">
        <v>44083</v>
      </c>
      <c r="B17" s="318">
        <f t="shared" si="0"/>
        <v>15</v>
      </c>
      <c r="C17" s="319" t="s">
        <v>287</v>
      </c>
      <c r="D17" s="330" t="s">
        <v>466</v>
      </c>
      <c r="E17" s="319" t="s">
        <v>290</v>
      </c>
      <c r="F17" s="319" t="s">
        <v>285</v>
      </c>
      <c r="G17" s="322" t="s">
        <v>337</v>
      </c>
      <c r="H17" s="251"/>
      <c r="I17" s="251"/>
      <c r="J17" s="251"/>
      <c r="K17" s="252"/>
      <c r="L17" s="251"/>
      <c r="M17" s="251"/>
      <c r="N17" s="251"/>
      <c r="O17" s="251"/>
      <c r="P17" s="251"/>
      <c r="Q17" s="251"/>
      <c r="R17" s="251"/>
      <c r="S17" s="254"/>
      <c r="T17" s="255"/>
    </row>
    <row r="18" spans="1:20" s="227" customFormat="1" x14ac:dyDescent="0.2">
      <c r="A18" s="317">
        <v>44083</v>
      </c>
      <c r="B18" s="318">
        <f t="shared" si="0"/>
        <v>16</v>
      </c>
      <c r="C18" s="319" t="s">
        <v>266</v>
      </c>
      <c r="D18" s="328" t="s">
        <v>463</v>
      </c>
      <c r="E18" s="319" t="s">
        <v>291</v>
      </c>
      <c r="F18" s="319" t="s">
        <v>285</v>
      </c>
      <c r="G18" s="322" t="s">
        <v>337</v>
      </c>
      <c r="H18" s="251"/>
      <c r="I18" s="251"/>
      <c r="J18" s="251"/>
      <c r="K18" s="252"/>
      <c r="L18" s="251"/>
      <c r="M18" s="251"/>
      <c r="N18" s="251"/>
      <c r="O18" s="251"/>
      <c r="P18" s="251"/>
      <c r="Q18" s="251"/>
      <c r="R18" s="251"/>
      <c r="S18" s="254"/>
      <c r="T18" s="251"/>
    </row>
    <row r="19" spans="1:20" s="227" customFormat="1" x14ac:dyDescent="0.2">
      <c r="A19" s="317">
        <v>44083</v>
      </c>
      <c r="B19" s="318">
        <f t="shared" si="0"/>
        <v>17</v>
      </c>
      <c r="C19" s="323" t="s">
        <v>266</v>
      </c>
      <c r="D19" s="330" t="s">
        <v>463</v>
      </c>
      <c r="E19" s="323" t="s">
        <v>292</v>
      </c>
      <c r="F19" s="323" t="s">
        <v>285</v>
      </c>
      <c r="G19" s="321" t="s">
        <v>343</v>
      </c>
      <c r="H19" s="251"/>
      <c r="I19" s="251"/>
      <c r="J19" s="251"/>
      <c r="K19" s="252"/>
      <c r="L19" s="251"/>
      <c r="M19" s="251"/>
      <c r="N19" s="251"/>
      <c r="O19" s="251"/>
      <c r="P19" s="251"/>
      <c r="Q19" s="251"/>
      <c r="R19" s="251"/>
      <c r="S19" s="254"/>
      <c r="T19" s="255"/>
    </row>
    <row r="20" spans="1:20" s="227" customFormat="1" ht="28.5" x14ac:dyDescent="0.2">
      <c r="A20" s="317">
        <v>44083</v>
      </c>
      <c r="B20" s="318">
        <f t="shared" si="0"/>
        <v>18</v>
      </c>
      <c r="C20" s="319" t="s">
        <v>282</v>
      </c>
      <c r="D20" s="329" t="s">
        <v>465</v>
      </c>
      <c r="E20" s="319" t="s">
        <v>293</v>
      </c>
      <c r="F20" s="319" t="s">
        <v>277</v>
      </c>
      <c r="G20" s="320" t="s">
        <v>294</v>
      </c>
      <c r="H20" s="251"/>
      <c r="I20" s="251"/>
      <c r="J20" s="251"/>
      <c r="K20" s="252"/>
      <c r="L20" s="251"/>
      <c r="M20" s="251"/>
      <c r="N20" s="251"/>
      <c r="O20" s="251"/>
      <c r="P20" s="251"/>
      <c r="Q20" s="251"/>
      <c r="R20" s="251"/>
      <c r="S20" s="254"/>
      <c r="T20" s="251"/>
    </row>
    <row r="21" spans="1:20" s="227" customFormat="1" ht="28.5" x14ac:dyDescent="0.2">
      <c r="A21" s="317">
        <v>44083</v>
      </c>
      <c r="B21" s="318">
        <f t="shared" si="0"/>
        <v>19</v>
      </c>
      <c r="C21" s="319" t="s">
        <v>266</v>
      </c>
      <c r="D21" s="328" t="s">
        <v>463</v>
      </c>
      <c r="E21" s="319" t="s">
        <v>295</v>
      </c>
      <c r="F21" s="319" t="s">
        <v>267</v>
      </c>
      <c r="G21" s="320" t="s">
        <v>296</v>
      </c>
      <c r="H21" s="251"/>
      <c r="I21" s="251"/>
      <c r="J21" s="251"/>
      <c r="K21" s="252"/>
      <c r="L21" s="251"/>
      <c r="M21" s="251"/>
      <c r="N21" s="251"/>
      <c r="O21" s="251"/>
      <c r="P21" s="251"/>
      <c r="Q21" s="251"/>
      <c r="R21" s="251"/>
      <c r="S21" s="254"/>
      <c r="T21" s="251"/>
    </row>
    <row r="22" spans="1:20" s="227" customFormat="1" ht="75" customHeight="1" x14ac:dyDescent="0.2">
      <c r="A22" s="317">
        <v>44083</v>
      </c>
      <c r="B22" s="318">
        <f t="shared" si="0"/>
        <v>20</v>
      </c>
      <c r="C22" s="319" t="s">
        <v>266</v>
      </c>
      <c r="D22" s="328" t="s">
        <v>463</v>
      </c>
      <c r="E22" s="320" t="s">
        <v>297</v>
      </c>
      <c r="F22" s="319" t="s">
        <v>283</v>
      </c>
      <c r="G22" s="320" t="s">
        <v>298</v>
      </c>
      <c r="H22" s="251"/>
      <c r="I22" s="251"/>
      <c r="J22" s="251"/>
      <c r="K22" s="252"/>
      <c r="L22" s="251"/>
      <c r="M22" s="251"/>
      <c r="N22" s="251"/>
      <c r="O22" s="251"/>
      <c r="P22" s="251"/>
      <c r="Q22" s="251"/>
      <c r="R22" s="251"/>
      <c r="S22" s="254"/>
      <c r="T22" s="251"/>
    </row>
    <row r="23" spans="1:20" s="227" customFormat="1" ht="28.5" x14ac:dyDescent="0.2">
      <c r="A23" s="317">
        <v>44083</v>
      </c>
      <c r="B23" s="318">
        <f t="shared" si="0"/>
        <v>21</v>
      </c>
      <c r="C23" s="319" t="s">
        <v>299</v>
      </c>
      <c r="D23" s="328" t="s">
        <v>300</v>
      </c>
      <c r="E23" s="319" t="s">
        <v>300</v>
      </c>
      <c r="F23" s="319" t="s">
        <v>301</v>
      </c>
      <c r="G23" s="320" t="s">
        <v>336</v>
      </c>
      <c r="H23" s="251"/>
      <c r="I23" s="251"/>
      <c r="J23" s="251"/>
      <c r="K23" s="252"/>
      <c r="L23" s="251"/>
      <c r="M23" s="251"/>
      <c r="N23" s="251"/>
      <c r="O23" s="251"/>
      <c r="P23" s="251"/>
      <c r="Q23" s="251"/>
      <c r="R23" s="251"/>
      <c r="S23" s="254"/>
      <c r="T23" s="251"/>
    </row>
    <row r="24" spans="1:20" s="227" customFormat="1" ht="28.5" x14ac:dyDescent="0.2">
      <c r="A24" s="317">
        <v>44083</v>
      </c>
      <c r="B24" s="318">
        <f t="shared" si="0"/>
        <v>22</v>
      </c>
      <c r="C24" s="319" t="s">
        <v>258</v>
      </c>
      <c r="D24" s="328" t="s">
        <v>332</v>
      </c>
      <c r="E24" s="322" t="s">
        <v>344</v>
      </c>
      <c r="F24" s="319" t="s">
        <v>277</v>
      </c>
      <c r="G24" s="320" t="s">
        <v>302</v>
      </c>
      <c r="H24" s="251"/>
      <c r="I24" s="251"/>
      <c r="J24" s="251"/>
      <c r="K24" s="252"/>
      <c r="L24" s="251"/>
      <c r="M24" s="251"/>
      <c r="N24" s="251"/>
      <c r="O24" s="251"/>
      <c r="P24" s="251"/>
      <c r="Q24" s="251"/>
      <c r="R24" s="251"/>
      <c r="S24" s="254"/>
      <c r="T24" s="251"/>
    </row>
    <row r="25" spans="1:20" s="227" customFormat="1" x14ac:dyDescent="0.2">
      <c r="A25" s="317">
        <v>44083</v>
      </c>
      <c r="B25" s="318">
        <f t="shared" si="0"/>
        <v>23</v>
      </c>
      <c r="C25" s="319" t="s">
        <v>258</v>
      </c>
      <c r="D25" s="328" t="s">
        <v>332</v>
      </c>
      <c r="E25" s="319" t="s">
        <v>313</v>
      </c>
      <c r="F25" s="319" t="s">
        <v>285</v>
      </c>
      <c r="G25" s="320" t="s">
        <v>314</v>
      </c>
      <c r="H25" s="251"/>
      <c r="I25" s="251"/>
      <c r="J25" s="251"/>
      <c r="K25" s="252"/>
      <c r="L25" s="251"/>
      <c r="M25" s="251"/>
      <c r="N25" s="251"/>
      <c r="O25" s="251"/>
      <c r="P25" s="251"/>
      <c r="Q25" s="251"/>
      <c r="R25" s="251"/>
      <c r="S25" s="254"/>
      <c r="T25" s="251"/>
    </row>
    <row r="26" spans="1:20" s="227" customFormat="1" ht="28.5" x14ac:dyDescent="0.2">
      <c r="A26" s="317">
        <v>44083</v>
      </c>
      <c r="B26" s="318">
        <f t="shared" si="0"/>
        <v>24</v>
      </c>
      <c r="C26" s="319" t="s">
        <v>279</v>
      </c>
      <c r="D26" s="329" t="s">
        <v>467</v>
      </c>
      <c r="E26" s="319" t="s">
        <v>315</v>
      </c>
      <c r="F26" s="319" t="s">
        <v>285</v>
      </c>
      <c r="G26" s="320" t="s">
        <v>314</v>
      </c>
      <c r="H26" s="251"/>
      <c r="I26" s="251"/>
      <c r="J26" s="251"/>
      <c r="K26" s="252"/>
      <c r="L26" s="251"/>
      <c r="M26" s="251"/>
      <c r="N26" s="251"/>
      <c r="O26" s="251"/>
      <c r="P26" s="251"/>
      <c r="Q26" s="251"/>
      <c r="R26" s="251"/>
      <c r="S26" s="254"/>
      <c r="T26" s="251"/>
    </row>
    <row r="27" spans="1:20" s="227" customFormat="1" x14ac:dyDescent="0.2">
      <c r="A27" s="317">
        <v>44118</v>
      </c>
      <c r="B27" s="318">
        <f t="shared" si="0"/>
        <v>25</v>
      </c>
      <c r="C27" s="319" t="s">
        <v>316</v>
      </c>
      <c r="D27" s="328" t="s">
        <v>141</v>
      </c>
      <c r="E27" s="319" t="s">
        <v>318</v>
      </c>
      <c r="F27" s="319" t="s">
        <v>345</v>
      </c>
      <c r="G27" s="320" t="s">
        <v>319</v>
      </c>
      <c r="H27" s="251"/>
      <c r="I27" s="251"/>
      <c r="J27" s="251"/>
      <c r="K27" s="251"/>
      <c r="L27" s="251"/>
      <c r="M27" s="251"/>
      <c r="N27" s="251"/>
      <c r="O27" s="251"/>
      <c r="P27" s="251"/>
      <c r="Q27" s="251"/>
      <c r="R27" s="251"/>
      <c r="S27" s="253"/>
      <c r="T27" s="251"/>
    </row>
    <row r="28" spans="1:20" s="227" customFormat="1" x14ac:dyDescent="0.2">
      <c r="A28" s="317">
        <v>44118</v>
      </c>
      <c r="B28" s="318">
        <f t="shared" si="0"/>
        <v>26</v>
      </c>
      <c r="C28" s="319" t="s">
        <v>271</v>
      </c>
      <c r="D28" s="328" t="s">
        <v>272</v>
      </c>
      <c r="E28" s="319" t="s">
        <v>330</v>
      </c>
      <c r="F28" s="319" t="s">
        <v>345</v>
      </c>
      <c r="G28" s="320" t="s">
        <v>331</v>
      </c>
      <c r="H28" s="251"/>
      <c r="I28" s="251"/>
      <c r="J28" s="251"/>
      <c r="K28" s="251"/>
      <c r="L28" s="251"/>
      <c r="M28" s="251"/>
      <c r="N28" s="251"/>
      <c r="O28" s="251"/>
      <c r="P28" s="251"/>
      <c r="Q28" s="251"/>
      <c r="R28" s="251"/>
      <c r="S28" s="253"/>
      <c r="T28" s="251"/>
    </row>
    <row r="29" spans="1:20" s="230" customFormat="1" x14ac:dyDescent="0.2">
      <c r="A29" s="317">
        <v>44118</v>
      </c>
      <c r="B29" s="318">
        <f t="shared" si="0"/>
        <v>27</v>
      </c>
      <c r="C29" s="319" t="s">
        <v>266</v>
      </c>
      <c r="D29" s="328" t="s">
        <v>324</v>
      </c>
      <c r="E29" s="319" t="s">
        <v>326</v>
      </c>
      <c r="F29" s="319" t="s">
        <v>345</v>
      </c>
      <c r="G29" s="320" t="s">
        <v>327</v>
      </c>
      <c r="H29" s="248"/>
      <c r="I29" s="248"/>
      <c r="J29" s="248"/>
      <c r="K29" s="248"/>
      <c r="L29" s="248"/>
      <c r="M29" s="248"/>
      <c r="N29" s="248"/>
      <c r="O29" s="248"/>
      <c r="P29" s="248"/>
      <c r="Q29" s="248"/>
      <c r="R29" s="248"/>
      <c r="S29" s="248"/>
      <c r="T29" s="248"/>
    </row>
    <row r="30" spans="1:20" s="230" customFormat="1" x14ac:dyDescent="0.2">
      <c r="A30" s="317">
        <v>44118</v>
      </c>
      <c r="B30" s="318">
        <f t="shared" si="0"/>
        <v>28</v>
      </c>
      <c r="C30" s="319" t="s">
        <v>266</v>
      </c>
      <c r="D30" s="328" t="s">
        <v>324</v>
      </c>
      <c r="E30" s="319" t="s">
        <v>323</v>
      </c>
      <c r="F30" s="319" t="s">
        <v>345</v>
      </c>
      <c r="G30" s="320" t="s">
        <v>325</v>
      </c>
      <c r="H30" s="248"/>
      <c r="I30" s="248"/>
      <c r="J30" s="248"/>
      <c r="K30" s="248"/>
      <c r="L30" s="248"/>
      <c r="M30" s="248"/>
      <c r="N30" s="248"/>
      <c r="O30" s="248"/>
      <c r="P30" s="248"/>
      <c r="Q30" s="248"/>
      <c r="R30" s="248"/>
      <c r="S30" s="248"/>
      <c r="T30" s="248"/>
    </row>
    <row r="31" spans="1:20" s="230" customFormat="1" x14ac:dyDescent="0.2">
      <c r="A31" s="317">
        <v>44118</v>
      </c>
      <c r="B31" s="318">
        <f t="shared" si="0"/>
        <v>29</v>
      </c>
      <c r="C31" s="319" t="s">
        <v>258</v>
      </c>
      <c r="D31" s="328" t="s">
        <v>332</v>
      </c>
      <c r="E31" s="319" t="s">
        <v>320</v>
      </c>
      <c r="F31" s="319" t="s">
        <v>345</v>
      </c>
      <c r="G31" s="320" t="s">
        <v>321</v>
      </c>
      <c r="H31" s="248"/>
      <c r="I31" s="248"/>
      <c r="J31" s="248"/>
      <c r="K31" s="248"/>
      <c r="L31" s="248"/>
      <c r="M31" s="248"/>
      <c r="N31" s="248"/>
      <c r="O31" s="248"/>
      <c r="P31" s="248"/>
      <c r="Q31" s="248"/>
      <c r="R31" s="248"/>
      <c r="S31" s="246"/>
      <c r="T31" s="248"/>
    </row>
    <row r="32" spans="1:20" s="244" customFormat="1" ht="28.5" x14ac:dyDescent="0.2">
      <c r="A32" s="317">
        <v>44118</v>
      </c>
      <c r="B32" s="318">
        <f t="shared" si="0"/>
        <v>30</v>
      </c>
      <c r="C32" s="319" t="s">
        <v>253</v>
      </c>
      <c r="D32" s="329" t="s">
        <v>334</v>
      </c>
      <c r="E32" s="319" t="s">
        <v>322</v>
      </c>
      <c r="F32" s="319" t="s">
        <v>345</v>
      </c>
      <c r="G32" s="320" t="s">
        <v>321</v>
      </c>
      <c r="H32" s="247"/>
      <c r="I32" s="247"/>
      <c r="J32" s="247"/>
      <c r="K32" s="247"/>
      <c r="L32" s="247"/>
      <c r="M32" s="247"/>
      <c r="N32" s="247"/>
      <c r="O32" s="247"/>
      <c r="P32" s="247"/>
      <c r="Q32" s="247"/>
      <c r="R32" s="247"/>
      <c r="S32" s="247"/>
      <c r="T32" s="247"/>
    </row>
    <row r="33" spans="1:21" s="304" customFormat="1" x14ac:dyDescent="0.2">
      <c r="A33" s="405">
        <v>44377</v>
      </c>
      <c r="B33" s="316">
        <f t="shared" si="0"/>
        <v>31</v>
      </c>
      <c r="C33" s="325" t="s">
        <v>316</v>
      </c>
      <c r="D33" s="331"/>
      <c r="E33" s="326" t="s">
        <v>370</v>
      </c>
      <c r="F33" s="326" t="s">
        <v>368</v>
      </c>
      <c r="G33" s="327" t="s">
        <v>369</v>
      </c>
      <c r="H33" s="303"/>
      <c r="I33" s="303"/>
      <c r="J33" s="303"/>
      <c r="K33" s="303"/>
      <c r="L33" s="303"/>
      <c r="M33" s="303"/>
      <c r="N33" s="303"/>
      <c r="O33" s="303"/>
      <c r="P33" s="303"/>
      <c r="Q33" s="303"/>
      <c r="R33" s="303"/>
      <c r="S33" s="303"/>
      <c r="T33" s="303"/>
    </row>
    <row r="34" spans="1:21" s="306" customFormat="1" x14ac:dyDescent="0.2">
      <c r="A34" s="405">
        <v>44377</v>
      </c>
      <c r="B34" s="316">
        <f t="shared" si="0"/>
        <v>32</v>
      </c>
      <c r="C34" s="326" t="s">
        <v>316</v>
      </c>
      <c r="D34" s="326"/>
      <c r="E34" s="326" t="s">
        <v>511</v>
      </c>
      <c r="F34" s="326" t="s">
        <v>368</v>
      </c>
      <c r="G34" s="327" t="s">
        <v>371</v>
      </c>
      <c r="H34" s="305"/>
      <c r="I34" s="305"/>
      <c r="J34" s="305"/>
      <c r="K34" s="305"/>
      <c r="L34" s="305"/>
      <c r="M34" s="305"/>
      <c r="N34" s="305"/>
      <c r="O34" s="305"/>
      <c r="P34" s="305"/>
      <c r="Q34" s="305"/>
      <c r="R34" s="305"/>
      <c r="S34" s="305"/>
      <c r="T34" s="305"/>
    </row>
    <row r="35" spans="1:21" s="306" customFormat="1" ht="57" x14ac:dyDescent="0.2">
      <c r="A35" s="405">
        <v>44377</v>
      </c>
      <c r="B35" s="316">
        <f t="shared" si="0"/>
        <v>33</v>
      </c>
      <c r="C35" s="326" t="s">
        <v>316</v>
      </c>
      <c r="D35" s="326"/>
      <c r="E35" s="326" t="s">
        <v>512</v>
      </c>
      <c r="F35" s="326" t="s">
        <v>500</v>
      </c>
      <c r="G35" s="327" t="s">
        <v>527</v>
      </c>
      <c r="H35" s="305"/>
      <c r="I35" s="305"/>
      <c r="J35" s="305"/>
      <c r="K35" s="305"/>
      <c r="L35" s="305"/>
      <c r="M35" s="305"/>
      <c r="N35" s="305"/>
      <c r="O35" s="305"/>
      <c r="P35" s="305"/>
      <c r="Q35" s="305"/>
      <c r="R35" s="305"/>
      <c r="S35" s="305"/>
      <c r="T35" s="305"/>
    </row>
    <row r="36" spans="1:21" s="306" customFormat="1" ht="28.5" x14ac:dyDescent="0.2">
      <c r="A36" s="405">
        <v>44377</v>
      </c>
      <c r="B36" s="316">
        <f t="shared" si="0"/>
        <v>34</v>
      </c>
      <c r="C36" s="326" t="s">
        <v>372</v>
      </c>
      <c r="D36" s="326" t="s">
        <v>16</v>
      </c>
      <c r="E36" s="326"/>
      <c r="F36" s="326" t="s">
        <v>373</v>
      </c>
      <c r="G36" s="327" t="s">
        <v>440</v>
      </c>
      <c r="H36" s="305"/>
      <c r="I36" s="305"/>
      <c r="J36" s="305"/>
      <c r="K36" s="305"/>
      <c r="L36" s="305"/>
      <c r="M36" s="305"/>
      <c r="N36" s="305"/>
      <c r="O36" s="305"/>
      <c r="P36" s="305"/>
      <c r="Q36" s="305"/>
      <c r="R36" s="305"/>
      <c r="S36" s="305"/>
      <c r="T36" s="305"/>
    </row>
    <row r="37" spans="1:21" s="306" customFormat="1" x14ac:dyDescent="0.2">
      <c r="A37" s="405">
        <v>44377</v>
      </c>
      <c r="B37" s="316">
        <f t="shared" si="0"/>
        <v>35</v>
      </c>
      <c r="C37" s="326" t="s">
        <v>374</v>
      </c>
      <c r="D37" s="326" t="s">
        <v>460</v>
      </c>
      <c r="E37" s="326" t="s">
        <v>375</v>
      </c>
      <c r="F37" s="326" t="s">
        <v>376</v>
      </c>
      <c r="G37" s="327" t="s">
        <v>377</v>
      </c>
      <c r="H37" s="305"/>
      <c r="I37" s="305"/>
      <c r="J37" s="305"/>
      <c r="K37" s="305"/>
      <c r="L37" s="305"/>
      <c r="M37" s="305"/>
      <c r="N37" s="305"/>
      <c r="O37" s="305"/>
      <c r="P37" s="305"/>
      <c r="Q37" s="305"/>
      <c r="R37" s="305"/>
      <c r="S37" s="305"/>
      <c r="T37" s="305"/>
    </row>
    <row r="38" spans="1:21" s="306" customFormat="1" x14ac:dyDescent="0.2">
      <c r="A38" s="405">
        <v>44377</v>
      </c>
      <c r="B38" s="316">
        <f t="shared" si="0"/>
        <v>36</v>
      </c>
      <c r="C38" s="326" t="s">
        <v>374</v>
      </c>
      <c r="D38" s="326" t="s">
        <v>460</v>
      </c>
      <c r="E38" s="326" t="s">
        <v>378</v>
      </c>
      <c r="F38" s="326" t="s">
        <v>379</v>
      </c>
      <c r="G38" s="327" t="s">
        <v>380</v>
      </c>
      <c r="H38" s="305"/>
      <c r="I38" s="305"/>
      <c r="J38" s="305"/>
      <c r="K38" s="305"/>
      <c r="L38" s="305"/>
      <c r="M38" s="305"/>
      <c r="N38" s="305"/>
      <c r="O38" s="305"/>
      <c r="P38" s="305"/>
      <c r="Q38" s="305"/>
      <c r="R38" s="305"/>
      <c r="S38" s="305"/>
      <c r="T38" s="305"/>
    </row>
    <row r="39" spans="1:21" s="366" customFormat="1" ht="28.5" x14ac:dyDescent="0.2">
      <c r="A39" s="405">
        <v>44377</v>
      </c>
      <c r="B39" s="316">
        <f t="shared" si="0"/>
        <v>37</v>
      </c>
      <c r="C39" s="326" t="s">
        <v>271</v>
      </c>
      <c r="D39" s="326"/>
      <c r="E39" s="326" t="s">
        <v>472</v>
      </c>
      <c r="F39" s="326" t="s">
        <v>421</v>
      </c>
      <c r="G39" s="327" t="s">
        <v>473</v>
      </c>
      <c r="H39" s="365"/>
      <c r="I39" s="365"/>
      <c r="J39" s="365"/>
      <c r="K39" s="365"/>
      <c r="L39" s="365"/>
      <c r="M39" s="365"/>
      <c r="N39" s="365"/>
      <c r="O39" s="365"/>
      <c r="P39" s="365"/>
      <c r="Q39" s="365"/>
      <c r="R39" s="365"/>
      <c r="S39" s="365"/>
      <c r="T39" s="365"/>
      <c r="U39" s="365"/>
    </row>
    <row r="40" spans="1:21" s="383" customFormat="1" x14ac:dyDescent="0.2">
      <c r="A40" s="405">
        <v>44377</v>
      </c>
      <c r="B40" s="316">
        <f t="shared" si="0"/>
        <v>38</v>
      </c>
      <c r="C40" s="326" t="s">
        <v>271</v>
      </c>
      <c r="D40" s="325" t="s">
        <v>272</v>
      </c>
      <c r="E40" s="326" t="s">
        <v>497</v>
      </c>
      <c r="F40" s="326" t="s">
        <v>404</v>
      </c>
      <c r="G40" s="327" t="s">
        <v>513</v>
      </c>
      <c r="H40" s="382"/>
      <c r="I40" s="382"/>
      <c r="J40" s="382"/>
      <c r="K40" s="382"/>
      <c r="L40" s="382"/>
      <c r="M40" s="382"/>
      <c r="N40" s="382"/>
      <c r="O40" s="382"/>
      <c r="P40" s="382"/>
      <c r="Q40" s="382"/>
      <c r="R40" s="382"/>
      <c r="S40" s="382"/>
      <c r="T40" s="382"/>
      <c r="U40" s="382"/>
    </row>
    <row r="41" spans="1:21" s="383" customFormat="1" ht="28.5" x14ac:dyDescent="0.2">
      <c r="A41" s="405">
        <v>44377</v>
      </c>
      <c r="B41" s="316">
        <f t="shared" si="0"/>
        <v>39</v>
      </c>
      <c r="C41" s="326" t="s">
        <v>271</v>
      </c>
      <c r="D41" s="325" t="s">
        <v>272</v>
      </c>
      <c r="E41" s="326" t="s">
        <v>505</v>
      </c>
      <c r="F41" s="326" t="s">
        <v>490</v>
      </c>
      <c r="G41" s="327" t="s">
        <v>528</v>
      </c>
      <c r="H41" s="382"/>
      <c r="I41" s="382"/>
      <c r="J41" s="382"/>
      <c r="K41" s="382"/>
      <c r="L41" s="382"/>
      <c r="M41" s="382"/>
      <c r="N41" s="382"/>
      <c r="O41" s="382"/>
      <c r="P41" s="382"/>
      <c r="Q41" s="382"/>
      <c r="R41" s="382"/>
      <c r="S41" s="382"/>
      <c r="T41" s="382"/>
      <c r="U41" s="382"/>
    </row>
    <row r="42" spans="1:21" s="366" customFormat="1" ht="28.5" x14ac:dyDescent="0.2">
      <c r="A42" s="405">
        <v>44377</v>
      </c>
      <c r="B42" s="316">
        <f t="shared" si="0"/>
        <v>40</v>
      </c>
      <c r="C42" s="326" t="s">
        <v>271</v>
      </c>
      <c r="D42" s="326" t="s">
        <v>272</v>
      </c>
      <c r="E42" s="326" t="s">
        <v>491</v>
      </c>
      <c r="F42" s="326" t="s">
        <v>482</v>
      </c>
      <c r="G42" s="327" t="s">
        <v>506</v>
      </c>
      <c r="H42" s="365"/>
      <c r="I42" s="365"/>
      <c r="J42" s="365"/>
      <c r="K42" s="365"/>
      <c r="L42" s="365"/>
      <c r="M42" s="365"/>
      <c r="N42" s="365"/>
      <c r="O42" s="365"/>
      <c r="P42" s="365"/>
      <c r="Q42" s="365"/>
      <c r="R42" s="365"/>
      <c r="S42" s="365"/>
      <c r="T42" s="365"/>
      <c r="U42" s="365"/>
    </row>
    <row r="43" spans="1:21" s="383" customFormat="1" ht="42.75" x14ac:dyDescent="0.2">
      <c r="A43" s="405">
        <v>44377</v>
      </c>
      <c r="B43" s="316">
        <f t="shared" si="0"/>
        <v>41</v>
      </c>
      <c r="C43" s="326" t="s">
        <v>271</v>
      </c>
      <c r="D43" s="325" t="s">
        <v>272</v>
      </c>
      <c r="E43" s="326" t="s">
        <v>502</v>
      </c>
      <c r="F43" s="326" t="s">
        <v>503</v>
      </c>
      <c r="G43" s="327" t="s">
        <v>529</v>
      </c>
      <c r="H43" s="382"/>
      <c r="I43" s="382"/>
      <c r="J43" s="382"/>
      <c r="K43" s="382"/>
      <c r="L43" s="382"/>
      <c r="M43" s="382"/>
      <c r="N43" s="382"/>
      <c r="O43" s="382"/>
      <c r="P43" s="382"/>
      <c r="Q43" s="382"/>
      <c r="R43" s="382"/>
      <c r="S43" s="382"/>
      <c r="T43" s="382"/>
      <c r="U43" s="382"/>
    </row>
    <row r="44" spans="1:21" s="306" customFormat="1" ht="42.75" x14ac:dyDescent="0.2">
      <c r="A44" s="405">
        <v>44377</v>
      </c>
      <c r="B44" s="316">
        <f t="shared" si="0"/>
        <v>42</v>
      </c>
      <c r="C44" s="325" t="s">
        <v>271</v>
      </c>
      <c r="D44" s="326" t="s">
        <v>272</v>
      </c>
      <c r="E44" s="326" t="s">
        <v>504</v>
      </c>
      <c r="F44" s="326" t="s">
        <v>267</v>
      </c>
      <c r="G44" s="327" t="s">
        <v>521</v>
      </c>
      <c r="H44" s="305"/>
      <c r="I44" s="305"/>
      <c r="J44" s="305"/>
      <c r="K44" s="305"/>
      <c r="L44" s="305"/>
      <c r="M44" s="305"/>
      <c r="N44" s="305"/>
      <c r="O44" s="305"/>
      <c r="P44" s="305"/>
      <c r="Q44" s="305"/>
      <c r="R44" s="305"/>
      <c r="S44" s="305"/>
      <c r="T44" s="305"/>
    </row>
    <row r="45" spans="1:21" s="306" customFormat="1" ht="42.75" x14ac:dyDescent="0.2">
      <c r="A45" s="405">
        <v>44377</v>
      </c>
      <c r="B45" s="316">
        <f t="shared" si="0"/>
        <v>43</v>
      </c>
      <c r="C45" s="325" t="s">
        <v>271</v>
      </c>
      <c r="D45" s="326" t="s">
        <v>272</v>
      </c>
      <c r="E45" s="326" t="s">
        <v>507</v>
      </c>
      <c r="F45" s="326" t="s">
        <v>267</v>
      </c>
      <c r="G45" s="327" t="s">
        <v>530</v>
      </c>
      <c r="H45" s="305"/>
      <c r="I45" s="305"/>
      <c r="J45" s="305"/>
      <c r="K45" s="305"/>
      <c r="L45" s="305"/>
      <c r="M45" s="305"/>
      <c r="N45" s="305"/>
      <c r="O45" s="305"/>
      <c r="P45" s="305"/>
      <c r="Q45" s="305"/>
      <c r="R45" s="305"/>
      <c r="S45" s="305"/>
      <c r="T45" s="305"/>
    </row>
    <row r="46" spans="1:21" s="306" customFormat="1" ht="28.5" x14ac:dyDescent="0.2">
      <c r="A46" s="405">
        <v>44377</v>
      </c>
      <c r="B46" s="316">
        <f t="shared" si="0"/>
        <v>44</v>
      </c>
      <c r="C46" s="326" t="s">
        <v>271</v>
      </c>
      <c r="D46" s="325" t="s">
        <v>272</v>
      </c>
      <c r="E46" s="326" t="s">
        <v>501</v>
      </c>
      <c r="F46" s="326" t="s">
        <v>404</v>
      </c>
      <c r="G46" s="327" t="s">
        <v>514</v>
      </c>
      <c r="H46" s="305"/>
      <c r="I46" s="305"/>
      <c r="J46" s="305"/>
      <c r="K46" s="305"/>
      <c r="L46" s="305"/>
      <c r="M46" s="305"/>
      <c r="N46" s="305"/>
      <c r="O46" s="305"/>
      <c r="P46" s="305"/>
      <c r="Q46" s="305"/>
      <c r="R46" s="305"/>
      <c r="S46" s="305"/>
      <c r="T46" s="305"/>
    </row>
    <row r="47" spans="1:21" s="306" customFormat="1" ht="57" x14ac:dyDescent="0.2">
      <c r="A47" s="405">
        <v>44377</v>
      </c>
      <c r="B47" s="316">
        <f t="shared" si="0"/>
        <v>45</v>
      </c>
      <c r="C47" s="326" t="s">
        <v>271</v>
      </c>
      <c r="D47" s="325" t="s">
        <v>272</v>
      </c>
      <c r="E47" s="326" t="s">
        <v>509</v>
      </c>
      <c r="F47" s="326" t="s">
        <v>490</v>
      </c>
      <c r="G47" s="327" t="s">
        <v>515</v>
      </c>
      <c r="H47" s="305"/>
      <c r="I47" s="305"/>
      <c r="J47" s="305"/>
      <c r="K47" s="305"/>
      <c r="L47" s="305"/>
      <c r="M47" s="305"/>
      <c r="N47" s="305"/>
      <c r="O47" s="305"/>
      <c r="P47" s="305"/>
      <c r="Q47" s="305"/>
      <c r="R47" s="305"/>
      <c r="S47" s="305"/>
      <c r="T47" s="305"/>
    </row>
    <row r="48" spans="1:21" s="306" customFormat="1" ht="42.75" x14ac:dyDescent="0.2">
      <c r="A48" s="405">
        <v>44377</v>
      </c>
      <c r="B48" s="316">
        <f t="shared" si="0"/>
        <v>46</v>
      </c>
      <c r="C48" s="326" t="s">
        <v>271</v>
      </c>
      <c r="D48" s="325" t="s">
        <v>272</v>
      </c>
      <c r="E48" s="326" t="s">
        <v>510</v>
      </c>
      <c r="F48" s="326" t="s">
        <v>494</v>
      </c>
      <c r="G48" s="327" t="s">
        <v>526</v>
      </c>
      <c r="H48" s="305"/>
      <c r="I48" s="305"/>
      <c r="J48" s="305"/>
      <c r="K48" s="305"/>
      <c r="L48" s="305"/>
      <c r="M48" s="305"/>
      <c r="N48" s="305"/>
      <c r="O48" s="305"/>
      <c r="P48" s="305"/>
      <c r="Q48" s="305"/>
      <c r="R48" s="305"/>
      <c r="S48" s="305"/>
      <c r="T48" s="305"/>
    </row>
    <row r="49" spans="1:20" s="306" customFormat="1" ht="71.25" x14ac:dyDescent="0.2">
      <c r="A49" s="405">
        <v>44377</v>
      </c>
      <c r="B49" s="316">
        <f t="shared" si="0"/>
        <v>47</v>
      </c>
      <c r="C49" s="326" t="s">
        <v>381</v>
      </c>
      <c r="D49" s="326" t="s">
        <v>461</v>
      </c>
      <c r="E49" s="326" t="s">
        <v>382</v>
      </c>
      <c r="F49" s="326" t="s">
        <v>383</v>
      </c>
      <c r="G49" s="327" t="s">
        <v>518</v>
      </c>
      <c r="H49" s="305"/>
      <c r="I49" s="305"/>
      <c r="J49" s="305"/>
      <c r="K49" s="305"/>
      <c r="L49" s="305"/>
      <c r="M49" s="305"/>
      <c r="N49" s="305"/>
      <c r="O49" s="305"/>
      <c r="P49" s="305"/>
      <c r="Q49" s="305"/>
      <c r="R49" s="305"/>
      <c r="S49" s="305"/>
      <c r="T49" s="305"/>
    </row>
    <row r="50" spans="1:20" s="306" customFormat="1" ht="42.75" x14ac:dyDescent="0.2">
      <c r="A50" s="405">
        <v>44377</v>
      </c>
      <c r="B50" s="316">
        <f t="shared" si="0"/>
        <v>48</v>
      </c>
      <c r="C50" s="326" t="s">
        <v>381</v>
      </c>
      <c r="D50" s="326" t="s">
        <v>461</v>
      </c>
      <c r="E50" s="326" t="s">
        <v>489</v>
      </c>
      <c r="F50" s="326" t="s">
        <v>267</v>
      </c>
      <c r="G50" s="327" t="s">
        <v>519</v>
      </c>
      <c r="H50" s="305"/>
      <c r="I50" s="305"/>
      <c r="J50" s="305"/>
      <c r="K50" s="305"/>
      <c r="L50" s="305"/>
      <c r="M50" s="305"/>
      <c r="N50" s="305"/>
      <c r="O50" s="305"/>
      <c r="P50" s="305"/>
      <c r="Q50" s="305"/>
      <c r="R50" s="305"/>
      <c r="S50" s="305"/>
      <c r="T50" s="305"/>
    </row>
    <row r="51" spans="1:20" s="306" customFormat="1" ht="28.5" x14ac:dyDescent="0.2">
      <c r="A51" s="405">
        <v>44377</v>
      </c>
      <c r="B51" s="316">
        <f t="shared" si="0"/>
        <v>49</v>
      </c>
      <c r="C51" s="326" t="s">
        <v>381</v>
      </c>
      <c r="D51" s="326" t="s">
        <v>461</v>
      </c>
      <c r="E51" s="326" t="s">
        <v>441</v>
      </c>
      <c r="F51" s="326" t="s">
        <v>384</v>
      </c>
      <c r="G51" s="327" t="s">
        <v>385</v>
      </c>
      <c r="H51" s="305"/>
      <c r="I51" s="305"/>
      <c r="J51" s="305"/>
      <c r="K51" s="305"/>
      <c r="L51" s="305"/>
      <c r="M51" s="305"/>
      <c r="N51" s="305"/>
      <c r="O51" s="305"/>
      <c r="P51" s="305"/>
      <c r="Q51" s="305"/>
      <c r="R51" s="305"/>
      <c r="S51" s="305"/>
      <c r="T51" s="305"/>
    </row>
    <row r="52" spans="1:20" s="306" customFormat="1" ht="28.5" x14ac:dyDescent="0.2">
      <c r="A52" s="405">
        <v>44377</v>
      </c>
      <c r="B52" s="316">
        <f t="shared" si="0"/>
        <v>50</v>
      </c>
      <c r="C52" s="326" t="s">
        <v>381</v>
      </c>
      <c r="D52" s="326" t="s">
        <v>461</v>
      </c>
      <c r="E52" s="326" t="s">
        <v>474</v>
      </c>
      <c r="F52" s="326" t="s">
        <v>404</v>
      </c>
      <c r="G52" s="327" t="s">
        <v>522</v>
      </c>
      <c r="H52" s="305"/>
      <c r="I52" s="305"/>
      <c r="J52" s="305"/>
      <c r="K52" s="305"/>
      <c r="L52" s="305"/>
      <c r="M52" s="305"/>
      <c r="N52" s="305"/>
      <c r="O52" s="305"/>
      <c r="P52" s="305"/>
      <c r="Q52" s="305"/>
      <c r="R52" s="305"/>
      <c r="S52" s="305"/>
      <c r="T52" s="305"/>
    </row>
    <row r="53" spans="1:20" s="306" customFormat="1" ht="28.5" x14ac:dyDescent="0.2">
      <c r="A53" s="405">
        <v>44377</v>
      </c>
      <c r="B53" s="316">
        <f t="shared" si="0"/>
        <v>51</v>
      </c>
      <c r="C53" s="326" t="s">
        <v>381</v>
      </c>
      <c r="D53" s="326" t="s">
        <v>461</v>
      </c>
      <c r="E53" s="326" t="s">
        <v>475</v>
      </c>
      <c r="F53" s="326" t="s">
        <v>384</v>
      </c>
      <c r="G53" s="327" t="s">
        <v>476</v>
      </c>
      <c r="H53" s="305"/>
      <c r="I53" s="305"/>
      <c r="J53" s="305"/>
      <c r="K53" s="305"/>
      <c r="L53" s="305"/>
      <c r="M53" s="305"/>
      <c r="N53" s="305"/>
      <c r="O53" s="305"/>
      <c r="P53" s="305"/>
      <c r="Q53" s="305"/>
      <c r="R53" s="305"/>
      <c r="S53" s="305"/>
      <c r="T53" s="305"/>
    </row>
    <row r="54" spans="1:20" s="306" customFormat="1" ht="28.5" x14ac:dyDescent="0.2">
      <c r="A54" s="405">
        <v>44377</v>
      </c>
      <c r="B54" s="316">
        <f t="shared" si="0"/>
        <v>52</v>
      </c>
      <c r="C54" s="326" t="s">
        <v>381</v>
      </c>
      <c r="D54" s="326" t="s">
        <v>461</v>
      </c>
      <c r="E54" s="326" t="s">
        <v>386</v>
      </c>
      <c r="F54" s="326" t="s">
        <v>384</v>
      </c>
      <c r="G54" s="327" t="s">
        <v>516</v>
      </c>
      <c r="H54" s="305"/>
      <c r="I54" s="305"/>
      <c r="J54" s="305"/>
      <c r="K54" s="305"/>
      <c r="L54" s="305"/>
      <c r="M54" s="305"/>
      <c r="N54" s="305"/>
      <c r="O54" s="305"/>
      <c r="P54" s="305"/>
      <c r="Q54" s="305"/>
      <c r="R54" s="305"/>
      <c r="S54" s="305"/>
      <c r="T54" s="305"/>
    </row>
    <row r="55" spans="1:20" s="306" customFormat="1" ht="28.5" x14ac:dyDescent="0.2">
      <c r="A55" s="405">
        <v>44377</v>
      </c>
      <c r="B55" s="316">
        <f t="shared" si="0"/>
        <v>53</v>
      </c>
      <c r="C55" s="326" t="s">
        <v>381</v>
      </c>
      <c r="D55" s="326" t="s">
        <v>461</v>
      </c>
      <c r="E55" s="326" t="s">
        <v>493</v>
      </c>
      <c r="F55" s="326" t="s">
        <v>494</v>
      </c>
      <c r="G55" s="327" t="s">
        <v>517</v>
      </c>
      <c r="H55" s="305"/>
      <c r="I55" s="305"/>
      <c r="J55" s="305"/>
      <c r="K55" s="305"/>
      <c r="L55" s="305"/>
      <c r="M55" s="305"/>
      <c r="N55" s="305"/>
      <c r="O55" s="305"/>
      <c r="P55" s="305"/>
      <c r="Q55" s="305"/>
      <c r="R55" s="305"/>
      <c r="S55" s="305"/>
      <c r="T55" s="305"/>
    </row>
    <row r="56" spans="1:20" s="306" customFormat="1" ht="57" x14ac:dyDescent="0.2">
      <c r="A56" s="405">
        <v>44377</v>
      </c>
      <c r="B56" s="316">
        <f t="shared" si="0"/>
        <v>54</v>
      </c>
      <c r="C56" s="326" t="s">
        <v>387</v>
      </c>
      <c r="D56" s="326" t="s">
        <v>462</v>
      </c>
      <c r="E56" s="326" t="s">
        <v>480</v>
      </c>
      <c r="F56" s="326" t="s">
        <v>388</v>
      </c>
      <c r="G56" s="327" t="s">
        <v>389</v>
      </c>
      <c r="H56" s="305"/>
      <c r="I56" s="305"/>
      <c r="J56" s="305"/>
      <c r="K56" s="305"/>
      <c r="L56" s="305"/>
      <c r="M56" s="305"/>
      <c r="N56" s="305"/>
      <c r="O56" s="305"/>
      <c r="P56" s="305"/>
      <c r="Q56" s="305"/>
      <c r="R56" s="305"/>
      <c r="S56" s="305"/>
      <c r="T56" s="305"/>
    </row>
    <row r="57" spans="1:20" s="306" customFormat="1" ht="85.5" x14ac:dyDescent="0.2">
      <c r="A57" s="405">
        <v>44377</v>
      </c>
      <c r="B57" s="316">
        <f t="shared" si="0"/>
        <v>55</v>
      </c>
      <c r="C57" s="326" t="s">
        <v>387</v>
      </c>
      <c r="D57" s="326" t="s">
        <v>462</v>
      </c>
      <c r="E57" s="326" t="s">
        <v>390</v>
      </c>
      <c r="F57" s="326" t="s">
        <v>391</v>
      </c>
      <c r="G57" s="327" t="s">
        <v>520</v>
      </c>
      <c r="H57" s="305"/>
      <c r="I57" s="305"/>
      <c r="J57" s="305"/>
      <c r="K57" s="305"/>
      <c r="L57" s="305"/>
      <c r="M57" s="305"/>
      <c r="N57" s="305"/>
      <c r="O57" s="305"/>
      <c r="P57" s="305"/>
      <c r="Q57" s="305"/>
      <c r="R57" s="305"/>
      <c r="S57" s="305"/>
      <c r="T57" s="305"/>
    </row>
    <row r="58" spans="1:20" s="306" customFormat="1" ht="42.75" x14ac:dyDescent="0.2">
      <c r="A58" s="405">
        <v>44377</v>
      </c>
      <c r="B58" s="316">
        <f t="shared" si="0"/>
        <v>56</v>
      </c>
      <c r="C58" s="326" t="s">
        <v>387</v>
      </c>
      <c r="D58" s="326" t="s">
        <v>462</v>
      </c>
      <c r="E58" s="326" t="s">
        <v>392</v>
      </c>
      <c r="F58" s="326" t="s">
        <v>524</v>
      </c>
      <c r="G58" s="327" t="s">
        <v>393</v>
      </c>
      <c r="H58" s="305"/>
      <c r="I58" s="305"/>
      <c r="J58" s="305"/>
      <c r="K58" s="305"/>
      <c r="L58" s="305"/>
      <c r="M58" s="305"/>
      <c r="N58" s="305"/>
      <c r="O58" s="305"/>
      <c r="P58" s="305"/>
      <c r="Q58" s="305"/>
      <c r="R58" s="305"/>
      <c r="S58" s="305"/>
      <c r="T58" s="305"/>
    </row>
    <row r="59" spans="1:20" s="306" customFormat="1" ht="42.75" x14ac:dyDescent="0.2">
      <c r="A59" s="405">
        <v>44377</v>
      </c>
      <c r="B59" s="316">
        <f t="shared" si="0"/>
        <v>57</v>
      </c>
      <c r="C59" s="326" t="s">
        <v>387</v>
      </c>
      <c r="D59" s="326" t="s">
        <v>462</v>
      </c>
      <c r="E59" s="326" t="s">
        <v>394</v>
      </c>
      <c r="F59" s="326" t="s">
        <v>395</v>
      </c>
      <c r="G59" s="327" t="s">
        <v>396</v>
      </c>
      <c r="H59" s="305"/>
      <c r="I59" s="305"/>
      <c r="J59" s="305"/>
      <c r="K59" s="305"/>
      <c r="L59" s="305"/>
      <c r="M59" s="305"/>
      <c r="N59" s="305"/>
      <c r="O59" s="305"/>
      <c r="P59" s="305"/>
      <c r="Q59" s="305"/>
      <c r="R59" s="305"/>
      <c r="S59" s="305"/>
      <c r="T59" s="305"/>
    </row>
    <row r="60" spans="1:20" s="306" customFormat="1" x14ac:dyDescent="0.2">
      <c r="A60" s="405">
        <v>44377</v>
      </c>
      <c r="B60" s="316">
        <f t="shared" si="0"/>
        <v>58</v>
      </c>
      <c r="C60" s="326" t="s">
        <v>387</v>
      </c>
      <c r="D60" s="326" t="s">
        <v>462</v>
      </c>
      <c r="E60" s="326" t="s">
        <v>397</v>
      </c>
      <c r="F60" s="326" t="s">
        <v>267</v>
      </c>
      <c r="G60" s="327" t="s">
        <v>531</v>
      </c>
      <c r="H60" s="305"/>
      <c r="I60" s="305"/>
      <c r="J60" s="305"/>
      <c r="K60" s="305"/>
      <c r="L60" s="305"/>
      <c r="M60" s="305"/>
      <c r="N60" s="305"/>
      <c r="O60" s="305"/>
      <c r="P60" s="305"/>
      <c r="Q60" s="305"/>
      <c r="R60" s="305"/>
      <c r="S60" s="305"/>
      <c r="T60" s="305"/>
    </row>
    <row r="61" spans="1:20" s="306" customFormat="1" x14ac:dyDescent="0.2">
      <c r="A61" s="405">
        <v>44377</v>
      </c>
      <c r="B61" s="316">
        <f t="shared" si="0"/>
        <v>59</v>
      </c>
      <c r="C61" s="326" t="s">
        <v>398</v>
      </c>
      <c r="D61" s="326" t="s">
        <v>466</v>
      </c>
      <c r="E61" s="326" t="s">
        <v>484</v>
      </c>
      <c r="F61" s="326" t="s">
        <v>483</v>
      </c>
      <c r="G61" s="327" t="s">
        <v>444</v>
      </c>
      <c r="H61" s="305"/>
      <c r="I61" s="305"/>
      <c r="J61" s="305"/>
      <c r="K61" s="305"/>
      <c r="L61" s="305"/>
      <c r="M61" s="305"/>
      <c r="N61" s="305"/>
      <c r="O61" s="305"/>
      <c r="P61" s="305"/>
      <c r="Q61" s="305"/>
      <c r="R61" s="305"/>
      <c r="S61" s="305"/>
      <c r="T61" s="305"/>
    </row>
    <row r="62" spans="1:20" s="306" customFormat="1" ht="85.5" x14ac:dyDescent="0.2">
      <c r="A62" s="405">
        <v>44377</v>
      </c>
      <c r="B62" s="316">
        <f t="shared" si="0"/>
        <v>60</v>
      </c>
      <c r="C62" s="325" t="s">
        <v>398</v>
      </c>
      <c r="D62" s="326" t="s">
        <v>468</v>
      </c>
      <c r="E62" s="326" t="s">
        <v>487</v>
      </c>
      <c r="F62" s="326" t="s">
        <v>488</v>
      </c>
      <c r="G62" s="327" t="s">
        <v>525</v>
      </c>
      <c r="H62" s="305"/>
      <c r="I62" s="305"/>
      <c r="J62" s="305"/>
      <c r="K62" s="305"/>
      <c r="L62" s="305"/>
      <c r="M62" s="305"/>
      <c r="N62" s="305"/>
      <c r="O62" s="305"/>
      <c r="P62" s="305"/>
      <c r="Q62" s="305"/>
      <c r="R62" s="305"/>
      <c r="S62" s="305"/>
      <c r="T62" s="305"/>
    </row>
    <row r="63" spans="1:20" s="306" customFormat="1" ht="28.5" x14ac:dyDescent="0.2">
      <c r="A63" s="405">
        <v>44377</v>
      </c>
      <c r="B63" s="316">
        <f t="shared" si="0"/>
        <v>61</v>
      </c>
      <c r="C63" s="326" t="s">
        <v>398</v>
      </c>
      <c r="D63" s="326" t="s">
        <v>468</v>
      </c>
      <c r="E63" s="326" t="s">
        <v>442</v>
      </c>
      <c r="F63" s="326" t="s">
        <v>443</v>
      </c>
      <c r="G63" s="327" t="s">
        <v>444</v>
      </c>
      <c r="H63" s="305"/>
      <c r="I63" s="305"/>
      <c r="J63" s="305"/>
      <c r="K63" s="305"/>
      <c r="L63" s="305"/>
      <c r="M63" s="305"/>
      <c r="N63" s="305"/>
      <c r="O63" s="305"/>
      <c r="P63" s="305"/>
      <c r="Q63" s="305"/>
      <c r="R63" s="305"/>
      <c r="S63" s="305"/>
      <c r="T63" s="305"/>
    </row>
    <row r="64" spans="1:20" s="306" customFormat="1" ht="42.75" x14ac:dyDescent="0.2">
      <c r="A64" s="405">
        <v>44377</v>
      </c>
      <c r="B64" s="316">
        <f t="shared" si="0"/>
        <v>62</v>
      </c>
      <c r="C64" s="326" t="s">
        <v>399</v>
      </c>
      <c r="D64" s="326" t="s">
        <v>469</v>
      </c>
      <c r="E64" s="326" t="s">
        <v>400</v>
      </c>
      <c r="F64" s="326" t="s">
        <v>401</v>
      </c>
      <c r="G64" s="327" t="s">
        <v>402</v>
      </c>
      <c r="H64" s="305"/>
      <c r="I64" s="305"/>
      <c r="J64" s="305"/>
      <c r="K64" s="305"/>
      <c r="L64" s="305"/>
      <c r="M64" s="305"/>
      <c r="N64" s="305"/>
      <c r="O64" s="305"/>
      <c r="P64" s="305"/>
      <c r="Q64" s="305"/>
      <c r="R64" s="305"/>
      <c r="S64" s="305"/>
      <c r="T64" s="305"/>
    </row>
    <row r="65" spans="1:20" s="306" customFormat="1" x14ac:dyDescent="0.2">
      <c r="A65" s="405">
        <v>44377</v>
      </c>
      <c r="B65" s="316">
        <f t="shared" si="0"/>
        <v>63</v>
      </c>
      <c r="C65" s="326" t="s">
        <v>403</v>
      </c>
      <c r="D65" s="326" t="s">
        <v>470</v>
      </c>
      <c r="E65" s="326" t="s">
        <v>400</v>
      </c>
      <c r="F65" s="326" t="s">
        <v>401</v>
      </c>
      <c r="G65" s="327" t="s">
        <v>225</v>
      </c>
      <c r="H65" s="305"/>
      <c r="I65" s="305"/>
      <c r="J65" s="305"/>
      <c r="K65" s="305"/>
      <c r="L65" s="305"/>
      <c r="M65" s="305"/>
      <c r="N65" s="305"/>
      <c r="O65" s="305"/>
      <c r="P65" s="305"/>
      <c r="Q65" s="305"/>
      <c r="R65" s="305"/>
      <c r="S65" s="305"/>
      <c r="T65" s="305"/>
    </row>
    <row r="66" spans="1:20" s="306" customFormat="1" x14ac:dyDescent="0.2">
      <c r="A66" s="405">
        <v>44377</v>
      </c>
      <c r="B66" s="316">
        <f t="shared" si="0"/>
        <v>64</v>
      </c>
      <c r="C66" s="326" t="s">
        <v>403</v>
      </c>
      <c r="D66" s="326" t="s">
        <v>470</v>
      </c>
      <c r="E66" s="326" t="s">
        <v>477</v>
      </c>
      <c r="F66" s="326" t="s">
        <v>384</v>
      </c>
      <c r="G66" s="327" t="s">
        <v>532</v>
      </c>
      <c r="H66" s="305"/>
      <c r="I66" s="305"/>
      <c r="J66" s="305"/>
      <c r="K66" s="305"/>
      <c r="L66" s="305"/>
      <c r="M66" s="305"/>
      <c r="N66" s="305"/>
      <c r="O66" s="305"/>
      <c r="P66" s="305"/>
      <c r="Q66" s="305"/>
      <c r="R66" s="305"/>
      <c r="S66" s="305"/>
      <c r="T66" s="305"/>
    </row>
    <row r="67" spans="1:20" s="306" customFormat="1" x14ac:dyDescent="0.2">
      <c r="A67" s="405">
        <v>44377</v>
      </c>
      <c r="B67" s="316">
        <f t="shared" si="0"/>
        <v>65</v>
      </c>
      <c r="C67" s="326" t="s">
        <v>403</v>
      </c>
      <c r="D67" s="326" t="s">
        <v>470</v>
      </c>
      <c r="E67" s="326" t="s">
        <v>478</v>
      </c>
      <c r="F67" s="326" t="s">
        <v>404</v>
      </c>
      <c r="G67" s="327" t="s">
        <v>405</v>
      </c>
      <c r="H67" s="305"/>
      <c r="I67" s="305"/>
      <c r="J67" s="305"/>
      <c r="K67" s="305"/>
      <c r="L67" s="305"/>
      <c r="M67" s="305"/>
      <c r="N67" s="305"/>
      <c r="O67" s="305"/>
      <c r="P67" s="305"/>
      <c r="Q67" s="305"/>
      <c r="R67" s="305"/>
      <c r="S67" s="305"/>
      <c r="T67" s="305"/>
    </row>
    <row r="68" spans="1:20" s="306" customFormat="1" ht="28.5" x14ac:dyDescent="0.2">
      <c r="A68" s="405">
        <v>44377</v>
      </c>
      <c r="B68" s="316">
        <f t="shared" si="0"/>
        <v>66</v>
      </c>
      <c r="C68" s="326" t="s">
        <v>266</v>
      </c>
      <c r="D68" s="326" t="s">
        <v>463</v>
      </c>
      <c r="E68" s="326" t="s">
        <v>479</v>
      </c>
      <c r="F68" s="326" t="s">
        <v>406</v>
      </c>
      <c r="G68" s="327" t="s">
        <v>445</v>
      </c>
      <c r="H68" s="305"/>
      <c r="I68" s="305"/>
      <c r="J68" s="305"/>
      <c r="K68" s="305"/>
      <c r="L68" s="305"/>
      <c r="M68" s="305"/>
      <c r="N68" s="305"/>
      <c r="O68" s="305"/>
      <c r="P68" s="305"/>
      <c r="Q68" s="305"/>
      <c r="R68" s="305"/>
      <c r="S68" s="305"/>
      <c r="T68" s="305"/>
    </row>
    <row r="69" spans="1:20" s="306" customFormat="1" ht="28.5" x14ac:dyDescent="0.2">
      <c r="A69" s="405">
        <v>44377</v>
      </c>
      <c r="B69" s="316">
        <f t="shared" si="0"/>
        <v>67</v>
      </c>
      <c r="C69" s="326" t="s">
        <v>266</v>
      </c>
      <c r="D69" s="326" t="s">
        <v>463</v>
      </c>
      <c r="E69" s="326" t="s">
        <v>446</v>
      </c>
      <c r="F69" s="326" t="s">
        <v>376</v>
      </c>
      <c r="G69" s="327" t="s">
        <v>447</v>
      </c>
      <c r="H69" s="305"/>
      <c r="I69" s="305"/>
      <c r="J69" s="305"/>
      <c r="K69" s="305"/>
      <c r="L69" s="305"/>
      <c r="M69" s="305"/>
      <c r="N69" s="305"/>
      <c r="O69" s="305"/>
      <c r="P69" s="305"/>
      <c r="Q69" s="305"/>
      <c r="R69" s="305"/>
      <c r="S69" s="305"/>
      <c r="T69" s="305"/>
    </row>
    <row r="70" spans="1:20" s="306" customFormat="1" ht="42.75" x14ac:dyDescent="0.2">
      <c r="A70" s="405">
        <v>44377</v>
      </c>
      <c r="B70" s="316">
        <f t="shared" si="0"/>
        <v>68</v>
      </c>
      <c r="C70" s="326" t="s">
        <v>266</v>
      </c>
      <c r="D70" s="326" t="s">
        <v>463</v>
      </c>
      <c r="E70" s="326" t="s">
        <v>448</v>
      </c>
      <c r="F70" s="326" t="s">
        <v>449</v>
      </c>
      <c r="G70" s="327" t="s">
        <v>450</v>
      </c>
      <c r="H70" s="305"/>
      <c r="I70" s="305"/>
      <c r="J70" s="305"/>
      <c r="K70" s="305"/>
      <c r="L70" s="305"/>
      <c r="M70" s="305"/>
      <c r="N70" s="305"/>
      <c r="O70" s="305"/>
      <c r="P70" s="305"/>
      <c r="Q70" s="305"/>
      <c r="R70" s="305"/>
      <c r="S70" s="305"/>
      <c r="T70" s="305"/>
    </row>
    <row r="71" spans="1:20" s="306" customFormat="1" x14ac:dyDescent="0.2">
      <c r="A71" s="405">
        <v>44377</v>
      </c>
      <c r="B71" s="316">
        <f t="shared" si="0"/>
        <v>69</v>
      </c>
      <c r="C71" s="326" t="s">
        <v>266</v>
      </c>
      <c r="D71" s="326" t="s">
        <v>463</v>
      </c>
      <c r="E71" s="326" t="s">
        <v>453</v>
      </c>
      <c r="F71" s="326" t="s">
        <v>404</v>
      </c>
      <c r="G71" s="327" t="s">
        <v>454</v>
      </c>
      <c r="H71" s="305"/>
      <c r="I71" s="305"/>
      <c r="J71" s="305"/>
      <c r="K71" s="305"/>
      <c r="L71" s="305"/>
      <c r="M71" s="305"/>
      <c r="N71" s="305"/>
      <c r="O71" s="305"/>
      <c r="P71" s="305"/>
      <c r="Q71" s="305"/>
      <c r="R71" s="305"/>
      <c r="S71" s="305"/>
      <c r="T71" s="305"/>
    </row>
    <row r="72" spans="1:20" s="306" customFormat="1" x14ac:dyDescent="0.2">
      <c r="A72" s="405">
        <v>44377</v>
      </c>
      <c r="B72" s="316">
        <f t="shared" si="0"/>
        <v>70</v>
      </c>
      <c r="C72" s="326" t="s">
        <v>266</v>
      </c>
      <c r="D72" s="326" t="s">
        <v>463</v>
      </c>
      <c r="E72" s="326" t="s">
        <v>451</v>
      </c>
      <c r="F72" s="326" t="s">
        <v>452</v>
      </c>
      <c r="G72" s="327" t="s">
        <v>523</v>
      </c>
      <c r="H72" s="305"/>
      <c r="I72" s="305"/>
      <c r="J72" s="305"/>
      <c r="K72" s="305"/>
      <c r="L72" s="305"/>
      <c r="M72" s="305"/>
      <c r="N72" s="305"/>
      <c r="O72" s="305"/>
      <c r="P72" s="305"/>
      <c r="Q72" s="305"/>
      <c r="R72" s="305"/>
      <c r="S72" s="305"/>
      <c r="T72" s="305"/>
    </row>
    <row r="73" spans="1:20" s="230" customFormat="1" ht="42.75" x14ac:dyDescent="0.2">
      <c r="A73" s="405">
        <v>44377</v>
      </c>
      <c r="B73" s="316">
        <f t="shared" si="0"/>
        <v>71</v>
      </c>
      <c r="C73" s="326" t="s">
        <v>407</v>
      </c>
      <c r="D73" s="326"/>
      <c r="E73" s="326"/>
      <c r="F73" s="326" t="s">
        <v>408</v>
      </c>
      <c r="G73" s="327" t="s">
        <v>533</v>
      </c>
      <c r="H73" s="248"/>
      <c r="I73" s="248"/>
      <c r="J73" s="248"/>
      <c r="K73" s="248"/>
      <c r="L73" s="248"/>
      <c r="M73" s="248"/>
      <c r="N73" s="248"/>
      <c r="O73" s="248"/>
      <c r="P73" s="248"/>
      <c r="Q73" s="248"/>
      <c r="R73" s="248"/>
      <c r="S73" s="248"/>
      <c r="T73" s="248"/>
    </row>
    <row r="74" spans="1:20" s="230" customFormat="1" x14ac:dyDescent="0.2">
      <c r="A74" s="405">
        <v>44377</v>
      </c>
      <c r="B74" s="316">
        <f t="shared" si="0"/>
        <v>72</v>
      </c>
      <c r="C74" s="326" t="s">
        <v>275</v>
      </c>
      <c r="D74" s="326" t="s">
        <v>464</v>
      </c>
      <c r="E74" s="326" t="s">
        <v>409</v>
      </c>
      <c r="F74" s="326" t="s">
        <v>410</v>
      </c>
      <c r="G74" s="327" t="s">
        <v>455</v>
      </c>
      <c r="H74" s="248"/>
      <c r="I74" s="248"/>
      <c r="J74" s="248"/>
      <c r="K74" s="248"/>
      <c r="L74" s="248"/>
      <c r="M74" s="248"/>
      <c r="N74" s="248"/>
      <c r="O74" s="248"/>
      <c r="P74" s="248"/>
      <c r="Q74" s="248"/>
      <c r="R74" s="248"/>
      <c r="S74" s="248"/>
      <c r="T74" s="248"/>
    </row>
    <row r="75" spans="1:20" s="306" customFormat="1" ht="42.75" x14ac:dyDescent="0.2">
      <c r="A75" s="405">
        <v>44377</v>
      </c>
      <c r="B75" s="316">
        <f t="shared" si="0"/>
        <v>73</v>
      </c>
      <c r="C75" s="326" t="s">
        <v>275</v>
      </c>
      <c r="D75" s="326" t="s">
        <v>464</v>
      </c>
      <c r="E75" s="326" t="s">
        <v>400</v>
      </c>
      <c r="F75" s="326" t="s">
        <v>401</v>
      </c>
      <c r="G75" s="327" t="s">
        <v>402</v>
      </c>
      <c r="H75" s="305"/>
      <c r="I75" s="305"/>
      <c r="J75" s="305"/>
      <c r="K75" s="305"/>
      <c r="L75" s="305"/>
      <c r="M75" s="305"/>
      <c r="N75" s="305"/>
      <c r="O75" s="305"/>
      <c r="P75" s="305"/>
      <c r="Q75" s="305"/>
      <c r="R75" s="305"/>
      <c r="S75" s="305"/>
      <c r="T75" s="305"/>
    </row>
    <row r="76" spans="1:20" s="306" customFormat="1" x14ac:dyDescent="0.2">
      <c r="A76" s="405">
        <v>44377</v>
      </c>
      <c r="B76" s="316">
        <f t="shared" si="0"/>
        <v>74</v>
      </c>
      <c r="C76" s="326" t="s">
        <v>253</v>
      </c>
      <c r="D76" s="326"/>
      <c r="E76" s="326"/>
      <c r="F76" s="326" t="s">
        <v>408</v>
      </c>
      <c r="G76" s="327" t="s">
        <v>411</v>
      </c>
      <c r="H76" s="305"/>
      <c r="I76" s="305"/>
      <c r="J76" s="305"/>
      <c r="K76" s="305"/>
      <c r="L76" s="305"/>
      <c r="M76" s="305"/>
      <c r="N76" s="305"/>
      <c r="O76" s="305"/>
      <c r="P76" s="305"/>
      <c r="Q76" s="305"/>
      <c r="R76" s="305"/>
      <c r="S76" s="305"/>
      <c r="T76" s="305"/>
    </row>
    <row r="77" spans="1:20" s="306" customFormat="1" ht="28.5" x14ac:dyDescent="0.2">
      <c r="A77" s="405">
        <v>44377</v>
      </c>
      <c r="B77" s="316">
        <f t="shared" si="0"/>
        <v>75</v>
      </c>
      <c r="C77" s="326" t="s">
        <v>253</v>
      </c>
      <c r="D77" s="326" t="s">
        <v>465</v>
      </c>
      <c r="E77" s="326" t="s">
        <v>412</v>
      </c>
      <c r="F77" s="326" t="s">
        <v>384</v>
      </c>
      <c r="G77" s="327" t="s">
        <v>413</v>
      </c>
      <c r="H77" s="305"/>
      <c r="I77" s="305"/>
      <c r="J77" s="305"/>
      <c r="K77" s="305"/>
      <c r="L77" s="305"/>
      <c r="M77" s="305"/>
      <c r="N77" s="305"/>
      <c r="O77" s="305"/>
      <c r="P77" s="305"/>
      <c r="Q77" s="305"/>
      <c r="R77" s="305"/>
      <c r="S77" s="305"/>
      <c r="T77" s="305"/>
    </row>
    <row r="78" spans="1:20" s="306" customFormat="1" ht="28.5" x14ac:dyDescent="0.2">
      <c r="A78" s="405">
        <v>44377</v>
      </c>
      <c r="B78" s="316">
        <f t="shared" si="0"/>
        <v>76</v>
      </c>
      <c r="C78" s="326" t="s">
        <v>253</v>
      </c>
      <c r="D78" s="326" t="s">
        <v>465</v>
      </c>
      <c r="E78" s="326" t="s">
        <v>414</v>
      </c>
      <c r="F78" s="326" t="s">
        <v>384</v>
      </c>
      <c r="G78" s="327" t="s">
        <v>415</v>
      </c>
      <c r="H78" s="305"/>
      <c r="I78" s="305"/>
      <c r="J78" s="305"/>
      <c r="K78" s="305"/>
      <c r="L78" s="305"/>
      <c r="M78" s="305"/>
      <c r="N78" s="305"/>
      <c r="O78" s="305"/>
      <c r="P78" s="305"/>
      <c r="Q78" s="305"/>
      <c r="R78" s="305"/>
      <c r="S78" s="305"/>
      <c r="T78" s="305"/>
    </row>
    <row r="79" spans="1:20" s="401" customFormat="1" x14ac:dyDescent="0.2">
      <c r="A79" s="405">
        <v>44377</v>
      </c>
      <c r="B79" s="316">
        <f t="shared" si="0"/>
        <v>77</v>
      </c>
      <c r="C79" s="326" t="s">
        <v>253</v>
      </c>
      <c r="D79" s="325" t="s">
        <v>465</v>
      </c>
      <c r="E79" s="326" t="s">
        <v>498</v>
      </c>
      <c r="F79" s="326" t="s">
        <v>452</v>
      </c>
      <c r="G79" s="327" t="s">
        <v>499</v>
      </c>
      <c r="H79" s="400"/>
      <c r="I79" s="400"/>
      <c r="J79" s="400"/>
      <c r="K79" s="400"/>
      <c r="L79" s="400"/>
      <c r="M79" s="400"/>
      <c r="N79" s="400"/>
      <c r="O79" s="400"/>
      <c r="P79" s="400"/>
      <c r="Q79" s="400"/>
      <c r="R79" s="400"/>
      <c r="S79" s="400"/>
      <c r="T79" s="400"/>
    </row>
    <row r="80" spans="1:20" s="306" customFormat="1" ht="42.75" x14ac:dyDescent="0.2">
      <c r="A80" s="405">
        <v>44377</v>
      </c>
      <c r="B80" s="316">
        <f t="shared" si="0"/>
        <v>78</v>
      </c>
      <c r="C80" s="326" t="s">
        <v>416</v>
      </c>
      <c r="D80" s="326" t="s">
        <v>471</v>
      </c>
      <c r="E80" s="326" t="s">
        <v>417</v>
      </c>
      <c r="F80" s="326" t="s">
        <v>418</v>
      </c>
      <c r="G80" s="327" t="s">
        <v>419</v>
      </c>
      <c r="H80" s="305"/>
      <c r="I80" s="305"/>
      <c r="J80" s="305"/>
      <c r="K80" s="305"/>
      <c r="L80" s="305"/>
      <c r="M80" s="305"/>
      <c r="N80" s="305"/>
      <c r="O80" s="305"/>
      <c r="P80" s="305"/>
      <c r="Q80" s="305"/>
      <c r="R80" s="305"/>
      <c r="S80" s="305"/>
      <c r="T80" s="305"/>
    </row>
    <row r="81" spans="1:21" s="306" customFormat="1" ht="28.5" x14ac:dyDescent="0.2">
      <c r="A81" s="405">
        <v>44377</v>
      </c>
      <c r="B81" s="316">
        <f t="shared" si="0"/>
        <v>79</v>
      </c>
      <c r="C81" s="326" t="s">
        <v>416</v>
      </c>
      <c r="D81" s="326" t="s">
        <v>471</v>
      </c>
      <c r="E81" s="326" t="s">
        <v>486</v>
      </c>
      <c r="F81" s="326" t="s">
        <v>418</v>
      </c>
      <c r="G81" s="327" t="s">
        <v>420</v>
      </c>
      <c r="H81" s="305"/>
      <c r="I81" s="305"/>
      <c r="J81" s="305"/>
      <c r="K81" s="305"/>
      <c r="L81" s="305"/>
      <c r="M81" s="305"/>
      <c r="N81" s="305"/>
      <c r="O81" s="305"/>
      <c r="P81" s="305"/>
      <c r="Q81" s="305"/>
      <c r="R81" s="305"/>
      <c r="S81" s="305"/>
      <c r="T81" s="305"/>
    </row>
    <row r="82" spans="1:21" s="306" customFormat="1" ht="28.5" x14ac:dyDescent="0.2">
      <c r="A82" s="405">
        <v>44377</v>
      </c>
      <c r="B82" s="316">
        <f t="shared" si="0"/>
        <v>80</v>
      </c>
      <c r="C82" s="326" t="s">
        <v>416</v>
      </c>
      <c r="D82" s="326" t="s">
        <v>471</v>
      </c>
      <c r="E82" s="326" t="s">
        <v>472</v>
      </c>
      <c r="F82" s="326" t="s">
        <v>421</v>
      </c>
      <c r="G82" s="327" t="s">
        <v>485</v>
      </c>
      <c r="H82" s="305"/>
      <c r="I82" s="305"/>
      <c r="J82" s="305"/>
      <c r="K82" s="305"/>
      <c r="L82" s="305"/>
      <c r="M82" s="305"/>
      <c r="N82" s="305"/>
      <c r="O82" s="305"/>
      <c r="P82" s="305"/>
      <c r="Q82" s="305"/>
      <c r="R82" s="305"/>
      <c r="S82" s="305"/>
      <c r="T82" s="305"/>
    </row>
    <row r="83" spans="1:21" s="306" customFormat="1" ht="71.25" x14ac:dyDescent="0.2">
      <c r="A83" s="405">
        <v>44377</v>
      </c>
      <c r="B83" s="316">
        <f t="shared" si="0"/>
        <v>81</v>
      </c>
      <c r="C83" s="326" t="s">
        <v>416</v>
      </c>
      <c r="D83" s="326" t="s">
        <v>471</v>
      </c>
      <c r="E83" s="326" t="s">
        <v>422</v>
      </c>
      <c r="F83" s="326" t="s">
        <v>423</v>
      </c>
      <c r="G83" s="327" t="s">
        <v>456</v>
      </c>
      <c r="H83" s="305"/>
      <c r="I83" s="305"/>
      <c r="J83" s="305"/>
      <c r="K83" s="305"/>
      <c r="L83" s="305"/>
      <c r="M83" s="305"/>
      <c r="N83" s="305"/>
      <c r="O83" s="305"/>
      <c r="P83" s="305"/>
      <c r="Q83" s="305"/>
      <c r="R83" s="305"/>
      <c r="S83" s="305"/>
      <c r="T83" s="305"/>
    </row>
    <row r="84" spans="1:21" s="306" customFormat="1" x14ac:dyDescent="0.2">
      <c r="A84" s="405">
        <v>44377</v>
      </c>
      <c r="B84" s="316">
        <f t="shared" ref="B84:B90" si="1">B83+1</f>
        <v>82</v>
      </c>
      <c r="C84" s="326" t="s">
        <v>416</v>
      </c>
      <c r="D84" s="326" t="s">
        <v>471</v>
      </c>
      <c r="E84" s="326" t="s">
        <v>424</v>
      </c>
      <c r="F84" s="326" t="s">
        <v>404</v>
      </c>
      <c r="G84" s="327" t="s">
        <v>425</v>
      </c>
      <c r="H84" s="305"/>
      <c r="I84" s="305"/>
      <c r="J84" s="305"/>
      <c r="K84" s="305"/>
      <c r="L84" s="305"/>
      <c r="M84" s="305"/>
      <c r="N84" s="305"/>
      <c r="O84" s="305"/>
      <c r="P84" s="305"/>
      <c r="Q84" s="305"/>
      <c r="R84" s="305"/>
      <c r="S84" s="305"/>
      <c r="T84" s="305"/>
    </row>
    <row r="85" spans="1:21" s="306" customFormat="1" ht="28.5" x14ac:dyDescent="0.2">
      <c r="A85" s="405">
        <v>44377</v>
      </c>
      <c r="B85" s="316">
        <f t="shared" si="1"/>
        <v>83</v>
      </c>
      <c r="C85" s="326" t="s">
        <v>416</v>
      </c>
      <c r="D85" s="326" t="s">
        <v>471</v>
      </c>
      <c r="E85" s="326" t="s">
        <v>426</v>
      </c>
      <c r="F85" s="326" t="s">
        <v>427</v>
      </c>
      <c r="G85" s="327" t="s">
        <v>457</v>
      </c>
      <c r="H85" s="305"/>
      <c r="I85" s="305"/>
      <c r="J85" s="305"/>
      <c r="K85" s="305"/>
      <c r="L85" s="305"/>
      <c r="M85" s="305"/>
      <c r="N85" s="305"/>
      <c r="O85" s="305"/>
      <c r="P85" s="305"/>
      <c r="Q85" s="305"/>
      <c r="R85" s="305"/>
      <c r="S85" s="305"/>
      <c r="T85" s="305"/>
    </row>
    <row r="86" spans="1:21" s="230" customFormat="1" ht="28.5" x14ac:dyDescent="0.2">
      <c r="A86" s="405">
        <v>44377</v>
      </c>
      <c r="B86" s="316">
        <f t="shared" si="1"/>
        <v>84</v>
      </c>
      <c r="C86" s="326" t="s">
        <v>428</v>
      </c>
      <c r="D86" s="326"/>
      <c r="E86" s="326" t="s">
        <v>429</v>
      </c>
      <c r="F86" s="326" t="s">
        <v>404</v>
      </c>
      <c r="G86" s="327" t="s">
        <v>430</v>
      </c>
      <c r="H86" s="248"/>
      <c r="I86" s="248"/>
      <c r="J86" s="248"/>
      <c r="K86" s="248"/>
      <c r="L86" s="248"/>
      <c r="M86" s="248"/>
      <c r="N86" s="248"/>
      <c r="O86" s="248"/>
      <c r="P86" s="248"/>
      <c r="Q86" s="248"/>
      <c r="R86" s="248"/>
      <c r="S86" s="248"/>
      <c r="T86" s="248"/>
    </row>
    <row r="87" spans="1:21" s="230" customFormat="1" x14ac:dyDescent="0.2">
      <c r="A87" s="405">
        <v>44377</v>
      </c>
      <c r="B87" s="316">
        <f t="shared" si="1"/>
        <v>85</v>
      </c>
      <c r="C87" s="363" t="s">
        <v>428</v>
      </c>
      <c r="D87" s="372"/>
      <c r="E87" s="363" t="s">
        <v>458</v>
      </c>
      <c r="F87" s="363" t="s">
        <v>404</v>
      </c>
      <c r="G87" s="363" t="s">
        <v>459</v>
      </c>
      <c r="H87" s="248"/>
      <c r="I87" s="248"/>
      <c r="J87" s="248"/>
      <c r="K87" s="248"/>
      <c r="L87" s="248"/>
      <c r="M87" s="248"/>
      <c r="N87" s="248"/>
      <c r="O87" s="248"/>
      <c r="P87" s="248"/>
      <c r="Q87" s="248"/>
      <c r="R87" s="248"/>
      <c r="S87" s="248"/>
      <c r="T87" s="248"/>
      <c r="U87" s="248"/>
    </row>
    <row r="88" spans="1:21" s="230" customFormat="1" x14ac:dyDescent="0.2">
      <c r="A88" s="405">
        <v>44742</v>
      </c>
      <c r="B88" s="316">
        <f>B87+1</f>
        <v>86</v>
      </c>
      <c r="C88" s="325" t="s">
        <v>316</v>
      </c>
      <c r="D88" s="331"/>
      <c r="E88" s="326" t="s">
        <v>370</v>
      </c>
      <c r="F88" s="326" t="s">
        <v>368</v>
      </c>
      <c r="G88" s="327" t="s">
        <v>369</v>
      </c>
      <c r="H88" s="248"/>
      <c r="I88" s="248"/>
      <c r="J88" s="248"/>
      <c r="K88" s="248"/>
      <c r="L88" s="248"/>
      <c r="M88" s="248"/>
      <c r="N88" s="248"/>
      <c r="O88" s="248"/>
      <c r="P88" s="248"/>
      <c r="Q88" s="248"/>
      <c r="R88" s="248"/>
      <c r="S88" s="248"/>
      <c r="T88" s="248"/>
      <c r="U88" s="248"/>
    </row>
    <row r="89" spans="1:21" s="230" customFormat="1" x14ac:dyDescent="0.2">
      <c r="A89" s="405">
        <v>44742</v>
      </c>
      <c r="B89" s="316">
        <f t="shared" si="1"/>
        <v>87</v>
      </c>
      <c r="C89" s="326" t="s">
        <v>316</v>
      </c>
      <c r="D89" s="325"/>
      <c r="E89" s="326" t="s">
        <v>511</v>
      </c>
      <c r="F89" s="326" t="s">
        <v>368</v>
      </c>
      <c r="G89" s="327" t="s">
        <v>371</v>
      </c>
      <c r="H89" s="248"/>
      <c r="I89" s="248"/>
      <c r="J89" s="248"/>
      <c r="K89" s="248"/>
      <c r="L89" s="248"/>
      <c r="M89" s="248"/>
      <c r="N89" s="248"/>
      <c r="O89" s="248"/>
      <c r="P89" s="248"/>
      <c r="Q89" s="248"/>
      <c r="R89" s="248"/>
      <c r="S89" s="248"/>
      <c r="T89" s="248"/>
      <c r="U89" s="248"/>
    </row>
    <row r="90" spans="1:21" s="230" customFormat="1" ht="57" x14ac:dyDescent="0.2">
      <c r="A90" s="405">
        <v>44742</v>
      </c>
      <c r="B90" s="316">
        <f t="shared" si="1"/>
        <v>88</v>
      </c>
      <c r="C90" s="326" t="s">
        <v>316</v>
      </c>
      <c r="D90" s="325"/>
      <c r="E90" s="326" t="s">
        <v>512</v>
      </c>
      <c r="F90" s="326" t="s">
        <v>500</v>
      </c>
      <c r="G90" s="327" t="s">
        <v>527</v>
      </c>
      <c r="H90" s="248"/>
      <c r="I90" s="248"/>
      <c r="J90" s="248"/>
      <c r="K90" s="248"/>
      <c r="L90" s="248"/>
      <c r="M90" s="248"/>
      <c r="N90" s="248"/>
      <c r="O90" s="248"/>
      <c r="P90" s="248"/>
      <c r="Q90" s="248"/>
      <c r="R90" s="248"/>
      <c r="S90" s="248"/>
      <c r="T90" s="248"/>
      <c r="U90" s="248"/>
    </row>
    <row r="91" spans="1:21" s="230" customFormat="1" x14ac:dyDescent="0.2">
      <c r="B91" s="52"/>
      <c r="D91" s="52"/>
      <c r="H91" s="248"/>
      <c r="I91" s="248"/>
      <c r="J91" s="248"/>
      <c r="K91" s="248"/>
      <c r="L91" s="248"/>
      <c r="M91" s="248"/>
      <c r="N91" s="248"/>
      <c r="O91" s="248"/>
      <c r="P91" s="248"/>
      <c r="Q91" s="248"/>
      <c r="R91" s="248"/>
      <c r="S91" s="248"/>
      <c r="T91" s="248"/>
      <c r="U91" s="248"/>
    </row>
    <row r="92" spans="1:21" s="230" customFormat="1" x14ac:dyDescent="0.2">
      <c r="B92" s="52"/>
      <c r="D92" s="52"/>
      <c r="H92" s="248"/>
      <c r="I92" s="248"/>
      <c r="J92" s="248"/>
      <c r="K92" s="248"/>
      <c r="L92" s="248"/>
      <c r="M92" s="248"/>
      <c r="N92" s="248"/>
      <c r="O92" s="248"/>
      <c r="P92" s="248"/>
      <c r="Q92" s="248"/>
      <c r="R92" s="248"/>
      <c r="S92" s="248"/>
      <c r="T92" s="248"/>
      <c r="U92" s="248"/>
    </row>
    <row r="93" spans="1:21" s="230" customFormat="1" x14ac:dyDescent="0.2">
      <c r="B93" s="52"/>
      <c r="D93" s="52"/>
      <c r="H93" s="248"/>
      <c r="I93" s="248"/>
      <c r="J93" s="248"/>
      <c r="K93" s="248"/>
      <c r="L93" s="248"/>
      <c r="M93" s="248"/>
      <c r="N93" s="248"/>
      <c r="O93" s="248"/>
      <c r="P93" s="248"/>
      <c r="Q93" s="248"/>
      <c r="R93" s="248"/>
      <c r="S93" s="248"/>
      <c r="T93" s="248"/>
      <c r="U93" s="248"/>
    </row>
    <row r="94" spans="1:21" s="230" customFormat="1" x14ac:dyDescent="0.2">
      <c r="B94" s="52"/>
      <c r="D94" s="52"/>
      <c r="H94" s="248"/>
      <c r="I94" s="248"/>
      <c r="J94" s="248"/>
      <c r="K94" s="248"/>
      <c r="L94" s="248"/>
      <c r="M94" s="248"/>
      <c r="N94" s="248"/>
      <c r="O94" s="248"/>
      <c r="P94" s="248"/>
      <c r="Q94" s="248"/>
      <c r="R94" s="248"/>
      <c r="S94" s="248"/>
      <c r="T94" s="248"/>
      <c r="U94" s="248"/>
    </row>
    <row r="95" spans="1:21" s="230" customFormat="1" x14ac:dyDescent="0.2">
      <c r="B95" s="52"/>
      <c r="D95" s="52"/>
      <c r="H95" s="248"/>
      <c r="I95" s="248"/>
      <c r="J95" s="248"/>
      <c r="K95" s="248"/>
      <c r="L95" s="248"/>
      <c r="M95" s="248"/>
      <c r="N95" s="248"/>
      <c r="O95" s="248"/>
      <c r="P95" s="248"/>
      <c r="Q95" s="248"/>
      <c r="R95" s="248"/>
      <c r="S95" s="248"/>
      <c r="T95" s="248"/>
      <c r="U95" s="248"/>
    </row>
    <row r="96" spans="1:21" s="230" customFormat="1" x14ac:dyDescent="0.2">
      <c r="B96" s="52"/>
      <c r="D96" s="52"/>
      <c r="H96" s="248"/>
      <c r="I96" s="248"/>
      <c r="J96" s="248"/>
      <c r="K96" s="248"/>
      <c r="L96" s="248"/>
      <c r="M96" s="248"/>
      <c r="N96" s="248"/>
      <c r="O96" s="248"/>
      <c r="P96" s="248"/>
      <c r="Q96" s="248"/>
      <c r="R96" s="248"/>
      <c r="S96" s="248"/>
      <c r="T96" s="248"/>
      <c r="U96" s="248"/>
    </row>
    <row r="97" spans="2:21" s="230" customFormat="1" x14ac:dyDescent="0.2">
      <c r="B97" s="52"/>
      <c r="D97" s="52"/>
      <c r="H97" s="248"/>
      <c r="I97" s="248"/>
      <c r="J97" s="248"/>
      <c r="K97" s="248"/>
      <c r="L97" s="248"/>
      <c r="M97" s="248"/>
      <c r="N97" s="248"/>
      <c r="O97" s="248"/>
      <c r="P97" s="248"/>
      <c r="Q97" s="248"/>
      <c r="R97" s="248"/>
      <c r="S97" s="248"/>
      <c r="T97" s="248"/>
      <c r="U97" s="248"/>
    </row>
    <row r="98" spans="2:21" s="230" customFormat="1" x14ac:dyDescent="0.2">
      <c r="B98" s="52"/>
      <c r="D98" s="52"/>
      <c r="H98" s="248"/>
      <c r="I98" s="248"/>
      <c r="J98" s="248"/>
      <c r="K98" s="248"/>
      <c r="L98" s="248"/>
      <c r="M98" s="248"/>
      <c r="N98" s="248"/>
      <c r="O98" s="248"/>
      <c r="P98" s="248"/>
      <c r="Q98" s="248"/>
      <c r="R98" s="248"/>
      <c r="S98" s="248"/>
      <c r="T98" s="248"/>
      <c r="U98" s="248"/>
    </row>
    <row r="99" spans="2:21" s="230" customFormat="1" x14ac:dyDescent="0.2">
      <c r="B99" s="52"/>
      <c r="D99" s="52"/>
      <c r="H99" s="248"/>
      <c r="I99" s="248"/>
      <c r="J99" s="248"/>
      <c r="K99" s="248"/>
      <c r="L99" s="248"/>
      <c r="M99" s="248"/>
      <c r="N99" s="248"/>
      <c r="O99" s="248"/>
      <c r="P99" s="248"/>
      <c r="Q99" s="248"/>
      <c r="R99" s="248"/>
      <c r="S99" s="248"/>
      <c r="T99" s="248"/>
      <c r="U99" s="248"/>
    </row>
    <row r="100" spans="2:21" s="230" customFormat="1" x14ac:dyDescent="0.2">
      <c r="B100" s="52"/>
      <c r="D100" s="52"/>
      <c r="H100" s="248"/>
      <c r="I100" s="248"/>
      <c r="J100" s="248"/>
      <c r="K100" s="248"/>
      <c r="L100" s="248"/>
      <c r="M100" s="248"/>
      <c r="N100" s="248"/>
      <c r="O100" s="248"/>
      <c r="P100" s="248"/>
      <c r="Q100" s="248"/>
      <c r="R100" s="248"/>
      <c r="S100" s="248"/>
      <c r="T100" s="248"/>
      <c r="U100" s="248"/>
    </row>
    <row r="101" spans="2:21" s="230" customFormat="1" x14ac:dyDescent="0.2">
      <c r="B101" s="52"/>
      <c r="D101" s="52"/>
      <c r="H101" s="248"/>
      <c r="I101" s="248"/>
      <c r="J101" s="248"/>
      <c r="K101" s="248"/>
      <c r="L101" s="248"/>
      <c r="M101" s="248"/>
      <c r="N101" s="248"/>
      <c r="O101" s="248"/>
      <c r="P101" s="248"/>
      <c r="Q101" s="248"/>
      <c r="R101" s="248"/>
      <c r="S101" s="248"/>
      <c r="T101" s="248"/>
      <c r="U101" s="248"/>
    </row>
    <row r="102" spans="2:21" s="230" customFormat="1" x14ac:dyDescent="0.2">
      <c r="B102" s="52"/>
      <c r="D102" s="52"/>
      <c r="H102" s="248"/>
      <c r="I102" s="248"/>
      <c r="J102" s="248"/>
      <c r="K102" s="248"/>
      <c r="L102" s="248"/>
      <c r="M102" s="248"/>
      <c r="N102" s="248"/>
      <c r="O102" s="248"/>
      <c r="P102" s="248"/>
      <c r="Q102" s="248"/>
      <c r="R102" s="248"/>
      <c r="S102" s="248"/>
      <c r="T102" s="248"/>
      <c r="U102" s="248"/>
    </row>
    <row r="103" spans="2:21" s="230" customFormat="1" x14ac:dyDescent="0.2">
      <c r="B103" s="52"/>
      <c r="D103" s="52"/>
      <c r="H103" s="248"/>
      <c r="I103" s="248"/>
      <c r="J103" s="248"/>
      <c r="K103" s="248"/>
      <c r="L103" s="248"/>
      <c r="M103" s="248"/>
      <c r="N103" s="248"/>
      <c r="O103" s="248"/>
      <c r="P103" s="248"/>
      <c r="Q103" s="248"/>
      <c r="R103" s="248"/>
      <c r="S103" s="248"/>
      <c r="T103" s="248"/>
      <c r="U103" s="248"/>
    </row>
    <row r="104" spans="2:21" s="230" customFormat="1" x14ac:dyDescent="0.2">
      <c r="B104" s="52"/>
      <c r="D104" s="52"/>
      <c r="H104" s="248"/>
      <c r="I104" s="248"/>
      <c r="J104" s="248"/>
      <c r="K104" s="248"/>
      <c r="L104" s="248"/>
      <c r="M104" s="248"/>
      <c r="N104" s="248"/>
      <c r="O104" s="248"/>
      <c r="P104" s="248"/>
      <c r="Q104" s="248"/>
      <c r="R104" s="248"/>
      <c r="S104" s="248"/>
      <c r="T104" s="248"/>
      <c r="U104" s="248"/>
    </row>
    <row r="105" spans="2:21" s="230" customFormat="1" x14ac:dyDescent="0.2">
      <c r="B105" s="52"/>
      <c r="D105" s="52"/>
      <c r="H105" s="248"/>
      <c r="I105" s="248"/>
      <c r="J105" s="248"/>
      <c r="K105" s="248"/>
      <c r="L105" s="248"/>
      <c r="M105" s="248"/>
      <c r="N105" s="248"/>
      <c r="O105" s="248"/>
      <c r="P105" s="248"/>
      <c r="Q105" s="248"/>
      <c r="R105" s="248"/>
      <c r="S105" s="248"/>
      <c r="T105" s="248"/>
      <c r="U105" s="248"/>
    </row>
    <row r="106" spans="2:21" s="230" customFormat="1" x14ac:dyDescent="0.2">
      <c r="B106" s="52"/>
      <c r="D106" s="52"/>
      <c r="H106" s="248"/>
      <c r="I106" s="248"/>
      <c r="J106" s="248"/>
      <c r="K106" s="248"/>
      <c r="L106" s="248"/>
      <c r="M106" s="248"/>
      <c r="N106" s="248"/>
      <c r="O106" s="248"/>
      <c r="P106" s="248"/>
      <c r="Q106" s="248"/>
      <c r="R106" s="248"/>
      <c r="S106" s="248"/>
      <c r="T106" s="248"/>
      <c r="U106" s="248"/>
    </row>
    <row r="107" spans="2:21" s="230" customFormat="1" x14ac:dyDescent="0.2">
      <c r="B107" s="52"/>
      <c r="D107" s="52"/>
      <c r="H107" s="248"/>
      <c r="I107" s="248"/>
      <c r="J107" s="248"/>
      <c r="K107" s="248"/>
      <c r="L107" s="248"/>
      <c r="M107" s="248"/>
      <c r="N107" s="248"/>
      <c r="O107" s="248"/>
      <c r="P107" s="248"/>
      <c r="Q107" s="248"/>
      <c r="R107" s="248"/>
      <c r="S107" s="248"/>
      <c r="T107" s="248"/>
      <c r="U107" s="248"/>
    </row>
    <row r="108" spans="2:21" s="230" customFormat="1" x14ac:dyDescent="0.2">
      <c r="B108" s="52"/>
      <c r="D108" s="52"/>
      <c r="H108" s="248"/>
      <c r="I108" s="248"/>
      <c r="J108" s="248"/>
      <c r="K108" s="248"/>
      <c r="L108" s="248"/>
      <c r="M108" s="248"/>
      <c r="N108" s="248"/>
      <c r="O108" s="248"/>
      <c r="P108" s="248"/>
      <c r="Q108" s="248"/>
      <c r="R108" s="248"/>
      <c r="S108" s="248"/>
      <c r="T108" s="248"/>
      <c r="U108" s="248"/>
    </row>
    <row r="109" spans="2:21" s="230" customFormat="1" x14ac:dyDescent="0.2">
      <c r="B109" s="52"/>
      <c r="D109" s="52"/>
      <c r="H109" s="248"/>
      <c r="I109" s="248"/>
      <c r="J109" s="248"/>
      <c r="K109" s="248"/>
      <c r="L109" s="248"/>
      <c r="M109" s="248"/>
      <c r="N109" s="248"/>
      <c r="O109" s="248"/>
      <c r="P109" s="248"/>
      <c r="Q109" s="248"/>
      <c r="R109" s="248"/>
      <c r="S109" s="248"/>
      <c r="T109" s="248"/>
      <c r="U109" s="248"/>
    </row>
    <row r="110" spans="2:21" s="230" customFormat="1" x14ac:dyDescent="0.2">
      <c r="B110" s="52"/>
      <c r="D110" s="52"/>
      <c r="H110" s="248"/>
      <c r="I110" s="248"/>
      <c r="J110" s="248"/>
      <c r="K110" s="248"/>
      <c r="L110" s="248"/>
      <c r="M110" s="248"/>
      <c r="N110" s="248"/>
      <c r="O110" s="248"/>
      <c r="P110" s="248"/>
      <c r="Q110" s="248"/>
      <c r="R110" s="248"/>
      <c r="S110" s="248"/>
      <c r="T110" s="248"/>
      <c r="U110" s="248"/>
    </row>
    <row r="111" spans="2:21" s="230" customFormat="1" x14ac:dyDescent="0.2">
      <c r="B111" s="52"/>
      <c r="D111" s="52"/>
      <c r="H111" s="248"/>
      <c r="I111" s="248"/>
      <c r="J111" s="248"/>
      <c r="K111" s="248"/>
      <c r="L111" s="248"/>
      <c r="M111" s="248"/>
      <c r="N111" s="248"/>
      <c r="O111" s="248"/>
      <c r="P111" s="248"/>
      <c r="Q111" s="248"/>
      <c r="R111" s="248"/>
      <c r="S111" s="248"/>
      <c r="T111" s="248"/>
      <c r="U111" s="248"/>
    </row>
    <row r="112" spans="2:21" s="230" customFormat="1" x14ac:dyDescent="0.2">
      <c r="B112" s="52"/>
      <c r="D112" s="52"/>
      <c r="H112" s="248"/>
      <c r="I112" s="248"/>
      <c r="J112" s="248"/>
      <c r="K112" s="248"/>
      <c r="L112" s="248"/>
      <c r="M112" s="248"/>
      <c r="N112" s="248"/>
      <c r="O112" s="248"/>
      <c r="P112" s="248"/>
      <c r="Q112" s="248"/>
      <c r="R112" s="248"/>
      <c r="S112" s="248"/>
      <c r="T112" s="248"/>
      <c r="U112" s="248"/>
    </row>
    <row r="113" spans="2:21" s="230" customFormat="1" x14ac:dyDescent="0.2">
      <c r="B113" s="52"/>
      <c r="D113" s="52"/>
      <c r="H113" s="248"/>
      <c r="I113" s="248"/>
      <c r="J113" s="248"/>
      <c r="K113" s="248"/>
      <c r="L113" s="248"/>
      <c r="M113" s="248"/>
      <c r="N113" s="248"/>
      <c r="O113" s="248"/>
      <c r="P113" s="248"/>
      <c r="Q113" s="248"/>
      <c r="R113" s="248"/>
      <c r="S113" s="248"/>
      <c r="T113" s="248"/>
      <c r="U113" s="248"/>
    </row>
    <row r="114" spans="2:21" s="230" customFormat="1" x14ac:dyDescent="0.2">
      <c r="B114" s="52"/>
      <c r="D114" s="52"/>
      <c r="H114" s="248"/>
      <c r="I114" s="248"/>
      <c r="J114" s="248"/>
      <c r="K114" s="248"/>
      <c r="L114" s="248"/>
      <c r="M114" s="248"/>
      <c r="N114" s="248"/>
      <c r="O114" s="248"/>
      <c r="P114" s="248"/>
      <c r="Q114" s="248"/>
      <c r="R114" s="248"/>
      <c r="S114" s="248"/>
      <c r="T114" s="248"/>
      <c r="U114" s="248"/>
    </row>
    <row r="115" spans="2:21" s="230" customFormat="1" x14ac:dyDescent="0.2">
      <c r="B115" s="52"/>
      <c r="D115" s="52"/>
      <c r="H115" s="248"/>
      <c r="I115" s="248"/>
      <c r="J115" s="248"/>
      <c r="K115" s="248"/>
      <c r="L115" s="248"/>
      <c r="M115" s="248"/>
      <c r="N115" s="248"/>
      <c r="O115" s="248"/>
      <c r="P115" s="248"/>
      <c r="Q115" s="248"/>
      <c r="R115" s="248"/>
      <c r="S115" s="248"/>
      <c r="T115" s="248"/>
      <c r="U115" s="248"/>
    </row>
    <row r="116" spans="2:21" s="230" customFormat="1" x14ac:dyDescent="0.2">
      <c r="B116" s="52"/>
      <c r="D116" s="52"/>
      <c r="H116" s="248"/>
      <c r="I116" s="248"/>
      <c r="J116" s="248"/>
      <c r="K116" s="248"/>
      <c r="L116" s="248"/>
      <c r="M116" s="248"/>
      <c r="N116" s="248"/>
      <c r="O116" s="248"/>
      <c r="P116" s="248"/>
      <c r="Q116" s="248"/>
      <c r="R116" s="248"/>
      <c r="S116" s="248"/>
      <c r="T116" s="248"/>
      <c r="U116" s="248"/>
    </row>
    <row r="117" spans="2:21" s="230" customFormat="1" x14ac:dyDescent="0.2">
      <c r="B117" s="52"/>
      <c r="D117" s="52"/>
      <c r="H117" s="248"/>
      <c r="I117" s="248"/>
      <c r="J117" s="248"/>
      <c r="K117" s="248"/>
      <c r="L117" s="248"/>
      <c r="M117" s="248"/>
      <c r="N117" s="248"/>
      <c r="O117" s="248"/>
      <c r="P117" s="248"/>
      <c r="Q117" s="248"/>
      <c r="R117" s="248"/>
      <c r="S117" s="248"/>
      <c r="T117" s="248"/>
      <c r="U117" s="248"/>
    </row>
    <row r="118" spans="2:21" s="230" customFormat="1" x14ac:dyDescent="0.2">
      <c r="B118" s="52"/>
      <c r="D118" s="52"/>
      <c r="H118" s="248"/>
      <c r="I118" s="248"/>
      <c r="J118" s="248"/>
      <c r="K118" s="248"/>
      <c r="L118" s="248"/>
      <c r="M118" s="248"/>
      <c r="N118" s="248"/>
      <c r="O118" s="248"/>
      <c r="P118" s="248"/>
      <c r="Q118" s="248"/>
      <c r="R118" s="248"/>
      <c r="S118" s="248"/>
      <c r="T118" s="248"/>
      <c r="U118" s="248"/>
    </row>
    <row r="119" spans="2:21" s="230" customFormat="1" x14ac:dyDescent="0.2">
      <c r="B119" s="52"/>
      <c r="D119" s="52"/>
      <c r="H119" s="248"/>
      <c r="I119" s="248"/>
      <c r="J119" s="248"/>
      <c r="K119" s="248"/>
      <c r="L119" s="248"/>
      <c r="M119" s="248"/>
      <c r="N119" s="248"/>
      <c r="O119" s="248"/>
      <c r="P119" s="248"/>
      <c r="Q119" s="248"/>
      <c r="R119" s="248"/>
      <c r="S119" s="248"/>
      <c r="T119" s="248"/>
      <c r="U119" s="248"/>
    </row>
    <row r="120" spans="2:21" s="230" customFormat="1" x14ac:dyDescent="0.2">
      <c r="B120" s="52"/>
      <c r="D120" s="52"/>
      <c r="H120" s="248"/>
      <c r="I120" s="248"/>
      <c r="J120" s="248"/>
      <c r="K120" s="248"/>
      <c r="L120" s="248"/>
      <c r="M120" s="248"/>
      <c r="N120" s="248"/>
      <c r="O120" s="248"/>
      <c r="P120" s="248"/>
      <c r="Q120" s="248"/>
      <c r="R120" s="248"/>
      <c r="S120" s="248"/>
      <c r="T120" s="248"/>
      <c r="U120" s="248"/>
    </row>
    <row r="121" spans="2:21" s="230" customFormat="1" x14ac:dyDescent="0.2">
      <c r="B121" s="52"/>
      <c r="D121" s="52"/>
      <c r="H121" s="248"/>
      <c r="I121" s="248"/>
      <c r="J121" s="248"/>
      <c r="K121" s="248"/>
      <c r="L121" s="248"/>
      <c r="M121" s="248"/>
      <c r="N121" s="248"/>
      <c r="O121" s="248"/>
      <c r="P121" s="248"/>
      <c r="Q121" s="248"/>
      <c r="R121" s="248"/>
      <c r="S121" s="248"/>
      <c r="T121" s="248"/>
      <c r="U121" s="248"/>
    </row>
    <row r="122" spans="2:21" s="230" customFormat="1" x14ac:dyDescent="0.2">
      <c r="B122" s="52"/>
      <c r="D122" s="52"/>
      <c r="H122" s="248"/>
      <c r="I122" s="248"/>
      <c r="J122" s="248"/>
      <c r="K122" s="248"/>
      <c r="L122" s="248"/>
      <c r="M122" s="248"/>
      <c r="N122" s="248"/>
      <c r="O122" s="248"/>
      <c r="P122" s="248"/>
      <c r="Q122" s="248"/>
      <c r="R122" s="248"/>
      <c r="S122" s="248"/>
      <c r="T122" s="248"/>
      <c r="U122" s="248"/>
    </row>
    <row r="123" spans="2:21" s="230" customFormat="1" x14ac:dyDescent="0.2">
      <c r="B123" s="52"/>
      <c r="D123" s="52"/>
      <c r="H123" s="248"/>
      <c r="I123" s="248"/>
      <c r="J123" s="248"/>
      <c r="K123" s="248"/>
      <c r="L123" s="248"/>
      <c r="M123" s="248"/>
      <c r="N123" s="248"/>
      <c r="O123" s="248"/>
      <c r="P123" s="248"/>
      <c r="Q123" s="248"/>
      <c r="R123" s="248"/>
      <c r="S123" s="248"/>
      <c r="T123" s="248"/>
      <c r="U123" s="248"/>
    </row>
    <row r="124" spans="2:21" s="230" customFormat="1" x14ac:dyDescent="0.2">
      <c r="B124" s="52"/>
      <c r="D124" s="52"/>
      <c r="H124" s="248"/>
      <c r="I124" s="248"/>
      <c r="J124" s="248"/>
      <c r="K124" s="248"/>
      <c r="L124" s="248"/>
      <c r="M124" s="248"/>
      <c r="N124" s="248"/>
      <c r="O124" s="248"/>
      <c r="P124" s="248"/>
      <c r="Q124" s="248"/>
      <c r="R124" s="248"/>
      <c r="S124" s="248"/>
      <c r="T124" s="248"/>
      <c r="U124" s="248"/>
    </row>
    <row r="125" spans="2:21" s="230" customFormat="1" x14ac:dyDescent="0.2">
      <c r="B125" s="52"/>
      <c r="D125" s="52"/>
      <c r="H125" s="248"/>
      <c r="I125" s="248"/>
      <c r="J125" s="248"/>
      <c r="K125" s="248"/>
      <c r="L125" s="248"/>
      <c r="M125" s="248"/>
      <c r="N125" s="248"/>
      <c r="O125" s="248"/>
      <c r="P125" s="248"/>
      <c r="Q125" s="248"/>
      <c r="R125" s="248"/>
      <c r="S125" s="248"/>
      <c r="T125" s="248"/>
      <c r="U125" s="248"/>
    </row>
    <row r="126" spans="2:21" s="230" customFormat="1" x14ac:dyDescent="0.2">
      <c r="B126" s="52"/>
      <c r="D126" s="52"/>
      <c r="H126" s="248"/>
      <c r="I126" s="248"/>
      <c r="J126" s="248"/>
      <c r="K126" s="248"/>
      <c r="L126" s="248"/>
      <c r="M126" s="248"/>
      <c r="N126" s="248"/>
      <c r="O126" s="248"/>
      <c r="P126" s="248"/>
      <c r="Q126" s="248"/>
      <c r="R126" s="248"/>
      <c r="S126" s="248"/>
      <c r="T126" s="248"/>
      <c r="U126" s="248"/>
    </row>
    <row r="127" spans="2:21" s="230" customFormat="1" x14ac:dyDescent="0.2">
      <c r="B127" s="52"/>
      <c r="D127" s="52"/>
      <c r="H127" s="248"/>
      <c r="I127" s="248"/>
      <c r="J127" s="248"/>
      <c r="K127" s="248"/>
      <c r="L127" s="248"/>
      <c r="M127" s="248"/>
      <c r="N127" s="248"/>
      <c r="O127" s="248"/>
      <c r="P127" s="248"/>
      <c r="Q127" s="248"/>
      <c r="R127" s="248"/>
      <c r="S127" s="248"/>
      <c r="T127" s="248"/>
      <c r="U127" s="248"/>
    </row>
    <row r="128" spans="2:21" s="230" customFormat="1" x14ac:dyDescent="0.2">
      <c r="B128" s="52"/>
      <c r="D128" s="52"/>
      <c r="H128" s="248"/>
      <c r="I128" s="248"/>
      <c r="J128" s="248"/>
      <c r="K128" s="248"/>
      <c r="L128" s="248"/>
      <c r="M128" s="248"/>
      <c r="N128" s="248"/>
      <c r="O128" s="248"/>
      <c r="P128" s="248"/>
      <c r="Q128" s="248"/>
      <c r="R128" s="248"/>
      <c r="S128" s="248"/>
      <c r="T128" s="248"/>
      <c r="U128" s="248"/>
    </row>
    <row r="129" spans="2:21" s="230" customFormat="1" x14ac:dyDescent="0.2">
      <c r="B129" s="52"/>
      <c r="D129" s="52"/>
      <c r="H129" s="248"/>
      <c r="I129" s="248"/>
      <c r="J129" s="248"/>
      <c r="K129" s="248"/>
      <c r="L129" s="248"/>
      <c r="M129" s="248"/>
      <c r="N129" s="248"/>
      <c r="O129" s="248"/>
      <c r="P129" s="248"/>
      <c r="Q129" s="248"/>
      <c r="R129" s="248"/>
      <c r="S129" s="248"/>
      <c r="T129" s="248"/>
      <c r="U129" s="248"/>
    </row>
    <row r="130" spans="2:21" s="230" customFormat="1" x14ac:dyDescent="0.2">
      <c r="B130" s="52"/>
      <c r="D130" s="52"/>
      <c r="H130" s="248"/>
      <c r="I130" s="248"/>
      <c r="J130" s="248"/>
      <c r="K130" s="248"/>
      <c r="L130" s="248"/>
      <c r="M130" s="248"/>
      <c r="N130" s="248"/>
      <c r="O130" s="248"/>
      <c r="P130" s="248"/>
      <c r="Q130" s="248"/>
      <c r="R130" s="248"/>
      <c r="S130" s="248"/>
      <c r="T130" s="248"/>
      <c r="U130" s="248"/>
    </row>
    <row r="131" spans="2:21" s="230" customFormat="1" x14ac:dyDescent="0.2">
      <c r="B131" s="52"/>
      <c r="D131" s="52"/>
      <c r="H131" s="248"/>
      <c r="I131" s="248"/>
      <c r="J131" s="248"/>
      <c r="K131" s="248"/>
      <c r="L131" s="248"/>
      <c r="M131" s="248"/>
      <c r="N131" s="248"/>
      <c r="O131" s="248"/>
      <c r="P131" s="248"/>
      <c r="Q131" s="248"/>
      <c r="R131" s="248"/>
      <c r="S131" s="248"/>
      <c r="T131" s="248"/>
      <c r="U131" s="248"/>
    </row>
    <row r="132" spans="2:21" s="230" customFormat="1" x14ac:dyDescent="0.2">
      <c r="B132" s="52"/>
      <c r="D132" s="52"/>
      <c r="H132" s="248"/>
      <c r="I132" s="248"/>
      <c r="J132" s="248"/>
      <c r="K132" s="248"/>
      <c r="L132" s="248"/>
      <c r="M132" s="248"/>
      <c r="N132" s="248"/>
      <c r="O132" s="248"/>
      <c r="P132" s="248"/>
      <c r="Q132" s="248"/>
      <c r="R132" s="248"/>
      <c r="S132" s="248"/>
      <c r="T132" s="248"/>
      <c r="U132" s="248"/>
    </row>
    <row r="133" spans="2:21" s="230" customFormat="1" x14ac:dyDescent="0.2">
      <c r="B133" s="52"/>
      <c r="D133" s="52"/>
      <c r="H133" s="248"/>
      <c r="I133" s="248"/>
      <c r="J133" s="248"/>
      <c r="K133" s="248"/>
      <c r="L133" s="248"/>
      <c r="M133" s="248"/>
      <c r="N133" s="248"/>
      <c r="O133" s="248"/>
      <c r="P133" s="248"/>
      <c r="Q133" s="248"/>
      <c r="R133" s="248"/>
      <c r="S133" s="248"/>
      <c r="T133" s="248"/>
      <c r="U133" s="248"/>
    </row>
    <row r="134" spans="2:21" s="230" customFormat="1" x14ac:dyDescent="0.2">
      <c r="B134" s="52"/>
      <c r="D134" s="52"/>
      <c r="H134" s="248"/>
      <c r="I134" s="248"/>
      <c r="J134" s="248"/>
      <c r="K134" s="248"/>
      <c r="L134" s="248"/>
      <c r="M134" s="248"/>
      <c r="N134" s="248"/>
      <c r="O134" s="248"/>
      <c r="P134" s="248"/>
      <c r="Q134" s="248"/>
      <c r="R134" s="248"/>
      <c r="S134" s="248"/>
      <c r="T134" s="248"/>
      <c r="U134" s="248"/>
    </row>
    <row r="135" spans="2:21" s="230" customFormat="1" x14ac:dyDescent="0.2">
      <c r="B135" s="52"/>
      <c r="D135" s="52"/>
      <c r="H135" s="248"/>
      <c r="I135" s="248"/>
      <c r="J135" s="248"/>
      <c r="K135" s="248"/>
      <c r="L135" s="248"/>
      <c r="M135" s="248"/>
      <c r="N135" s="248"/>
      <c r="O135" s="248"/>
      <c r="P135" s="248"/>
      <c r="Q135" s="248"/>
      <c r="R135" s="248"/>
      <c r="S135" s="248"/>
      <c r="T135" s="248"/>
      <c r="U135" s="248"/>
    </row>
    <row r="136" spans="2:21" s="230" customFormat="1" x14ac:dyDescent="0.2">
      <c r="B136" s="52"/>
      <c r="D136" s="52"/>
      <c r="H136" s="248"/>
      <c r="I136" s="248"/>
      <c r="J136" s="248"/>
      <c r="K136" s="248"/>
      <c r="L136" s="248"/>
      <c r="M136" s="248"/>
      <c r="N136" s="248"/>
      <c r="O136" s="248"/>
      <c r="P136" s="248"/>
      <c r="Q136" s="248"/>
      <c r="R136" s="248"/>
      <c r="S136" s="248"/>
      <c r="T136" s="248"/>
      <c r="U136" s="248"/>
    </row>
    <row r="137" spans="2:21" s="230" customFormat="1" x14ac:dyDescent="0.2">
      <c r="B137" s="52"/>
      <c r="D137" s="52"/>
      <c r="H137" s="248"/>
      <c r="I137" s="248"/>
      <c r="J137" s="248"/>
      <c r="K137" s="248"/>
      <c r="L137" s="248"/>
      <c r="M137" s="248"/>
      <c r="N137" s="248"/>
      <c r="O137" s="248"/>
      <c r="P137" s="248"/>
      <c r="Q137" s="248"/>
      <c r="R137" s="248"/>
      <c r="S137" s="248"/>
      <c r="T137" s="248"/>
      <c r="U137" s="248"/>
    </row>
    <row r="138" spans="2:21" s="230" customFormat="1" x14ac:dyDescent="0.2">
      <c r="B138" s="52"/>
      <c r="D138" s="52"/>
      <c r="H138" s="248"/>
      <c r="I138" s="248"/>
      <c r="J138" s="248"/>
      <c r="K138" s="248"/>
      <c r="L138" s="248"/>
      <c r="M138" s="248"/>
      <c r="N138" s="248"/>
      <c r="O138" s="248"/>
      <c r="P138" s="248"/>
      <c r="Q138" s="248"/>
      <c r="R138" s="248"/>
      <c r="S138" s="248"/>
      <c r="T138" s="248"/>
      <c r="U138" s="248"/>
    </row>
    <row r="139" spans="2:21" s="230" customFormat="1" x14ac:dyDescent="0.2">
      <c r="B139" s="52"/>
      <c r="D139" s="52"/>
      <c r="H139" s="248"/>
      <c r="I139" s="248"/>
      <c r="J139" s="248"/>
      <c r="K139" s="248"/>
      <c r="L139" s="248"/>
      <c r="M139" s="248"/>
      <c r="N139" s="248"/>
      <c r="O139" s="248"/>
      <c r="P139" s="248"/>
      <c r="Q139" s="248"/>
      <c r="R139" s="248"/>
      <c r="S139" s="248"/>
      <c r="T139" s="248"/>
      <c r="U139" s="248"/>
    </row>
    <row r="140" spans="2:21" s="230" customFormat="1" x14ac:dyDescent="0.2">
      <c r="B140" s="52"/>
      <c r="D140" s="52"/>
      <c r="H140" s="248"/>
      <c r="I140" s="248"/>
      <c r="J140" s="248"/>
      <c r="K140" s="248"/>
      <c r="L140" s="248"/>
      <c r="M140" s="248"/>
      <c r="N140" s="248"/>
      <c r="O140" s="248"/>
      <c r="P140" s="248"/>
      <c r="Q140" s="248"/>
      <c r="R140" s="248"/>
      <c r="S140" s="248"/>
      <c r="T140" s="248"/>
      <c r="U140" s="248"/>
    </row>
    <row r="141" spans="2:21" s="230" customFormat="1" x14ac:dyDescent="0.2">
      <c r="B141" s="52"/>
      <c r="D141" s="52"/>
      <c r="H141" s="248"/>
      <c r="I141" s="248"/>
      <c r="J141" s="248"/>
      <c r="K141" s="248"/>
      <c r="L141" s="248"/>
      <c r="M141" s="248"/>
      <c r="N141" s="248"/>
      <c r="O141" s="248"/>
      <c r="P141" s="248"/>
      <c r="Q141" s="248"/>
      <c r="R141" s="248"/>
      <c r="S141" s="248"/>
      <c r="T141" s="248"/>
      <c r="U141" s="248"/>
    </row>
    <row r="142" spans="2:21" s="230" customFormat="1" x14ac:dyDescent="0.2">
      <c r="B142" s="52"/>
      <c r="D142" s="52"/>
      <c r="H142" s="248"/>
      <c r="I142" s="248"/>
      <c r="J142" s="248"/>
      <c r="K142" s="248"/>
      <c r="L142" s="248"/>
      <c r="M142" s="248"/>
      <c r="N142" s="248"/>
      <c r="O142" s="248"/>
      <c r="P142" s="248"/>
      <c r="Q142" s="248"/>
      <c r="R142" s="248"/>
      <c r="S142" s="248"/>
      <c r="T142" s="248"/>
      <c r="U142" s="248"/>
    </row>
    <row r="143" spans="2:21" s="230" customFormat="1" x14ac:dyDescent="0.2">
      <c r="B143" s="52"/>
      <c r="D143" s="52"/>
      <c r="H143" s="248"/>
      <c r="I143" s="248"/>
      <c r="J143" s="248"/>
      <c r="K143" s="248"/>
      <c r="L143" s="248"/>
      <c r="M143" s="248"/>
      <c r="N143" s="248"/>
      <c r="O143" s="248"/>
      <c r="P143" s="248"/>
      <c r="Q143" s="248"/>
      <c r="R143" s="248"/>
      <c r="S143" s="248"/>
      <c r="T143" s="248"/>
      <c r="U143" s="248"/>
    </row>
    <row r="144" spans="2:21" s="230" customFormat="1" x14ac:dyDescent="0.2">
      <c r="B144" s="52"/>
      <c r="D144" s="52"/>
      <c r="H144" s="248"/>
      <c r="I144" s="248"/>
      <c r="J144" s="248"/>
      <c r="K144" s="248"/>
      <c r="L144" s="248"/>
      <c r="M144" s="248"/>
      <c r="N144" s="248"/>
      <c r="O144" s="248"/>
      <c r="P144" s="248"/>
      <c r="Q144" s="248"/>
      <c r="R144" s="248"/>
      <c r="S144" s="248"/>
      <c r="T144" s="248"/>
      <c r="U144" s="248"/>
    </row>
    <row r="145" spans="1:21" s="230" customFormat="1" x14ac:dyDescent="0.2">
      <c r="B145" s="52"/>
      <c r="D145" s="52"/>
      <c r="H145" s="248"/>
      <c r="I145" s="248"/>
      <c r="J145" s="248"/>
      <c r="K145" s="248"/>
      <c r="L145" s="248"/>
      <c r="M145" s="248"/>
      <c r="N145" s="248"/>
      <c r="O145" s="248"/>
      <c r="P145" s="248"/>
      <c r="Q145" s="248"/>
      <c r="R145" s="248"/>
      <c r="S145" s="248"/>
      <c r="T145" s="248"/>
      <c r="U145" s="248"/>
    </row>
    <row r="146" spans="1:21" s="230" customFormat="1" x14ac:dyDescent="0.2">
      <c r="B146" s="52"/>
      <c r="D146" s="52"/>
      <c r="H146" s="248"/>
      <c r="I146" s="248"/>
      <c r="J146" s="248"/>
      <c r="K146" s="248"/>
      <c r="L146" s="248"/>
      <c r="M146" s="248"/>
      <c r="N146" s="248"/>
      <c r="O146" s="248"/>
      <c r="P146" s="248"/>
      <c r="Q146" s="248"/>
      <c r="R146" s="248"/>
      <c r="S146" s="248"/>
      <c r="T146" s="248"/>
      <c r="U146" s="248"/>
    </row>
    <row r="147" spans="1:21" s="230" customFormat="1" x14ac:dyDescent="0.2">
      <c r="B147" s="52"/>
      <c r="D147" s="52"/>
      <c r="H147" s="248"/>
      <c r="I147" s="248"/>
      <c r="J147" s="248"/>
      <c r="K147" s="248"/>
      <c r="L147" s="248"/>
      <c r="M147" s="248"/>
      <c r="N147" s="248"/>
      <c r="O147" s="248"/>
      <c r="P147" s="248"/>
      <c r="Q147" s="248"/>
      <c r="R147" s="248"/>
      <c r="S147" s="248"/>
      <c r="T147" s="248"/>
      <c r="U147" s="248"/>
    </row>
    <row r="148" spans="1:21" s="230" customFormat="1" x14ac:dyDescent="0.2">
      <c r="B148" s="52"/>
      <c r="D148" s="52"/>
      <c r="H148" s="248"/>
      <c r="I148" s="248"/>
      <c r="J148" s="248"/>
      <c r="K148" s="248"/>
      <c r="L148" s="248"/>
      <c r="M148" s="248"/>
      <c r="N148" s="248"/>
      <c r="O148" s="248"/>
      <c r="P148" s="248"/>
      <c r="Q148" s="248"/>
      <c r="R148" s="248"/>
      <c r="S148" s="248"/>
      <c r="T148" s="248"/>
      <c r="U148" s="248"/>
    </row>
    <row r="149" spans="1:21" s="230" customFormat="1" x14ac:dyDescent="0.2">
      <c r="B149" s="52"/>
      <c r="D149" s="52"/>
      <c r="H149" s="248"/>
      <c r="I149" s="248"/>
      <c r="J149" s="248"/>
      <c r="K149" s="248"/>
      <c r="L149" s="248"/>
      <c r="M149" s="248"/>
      <c r="N149" s="248"/>
      <c r="O149" s="248"/>
      <c r="P149" s="248"/>
      <c r="Q149" s="248"/>
      <c r="R149" s="248"/>
      <c r="S149" s="248"/>
      <c r="T149" s="248"/>
      <c r="U149" s="248"/>
    </row>
    <row r="150" spans="1:21" s="230" customFormat="1" x14ac:dyDescent="0.2">
      <c r="B150" s="52"/>
      <c r="D150" s="52"/>
      <c r="H150" s="248"/>
      <c r="I150" s="248"/>
      <c r="J150" s="248"/>
      <c r="K150" s="248"/>
      <c r="L150" s="248"/>
      <c r="M150" s="248"/>
      <c r="N150" s="248"/>
      <c r="O150" s="248"/>
      <c r="P150" s="248"/>
      <c r="Q150" s="248"/>
      <c r="R150" s="248"/>
      <c r="S150" s="248"/>
      <c r="T150" s="248"/>
      <c r="U150" s="248"/>
    </row>
    <row r="151" spans="1:21" s="230" customFormat="1" x14ac:dyDescent="0.2">
      <c r="B151" s="52"/>
      <c r="D151" s="52"/>
      <c r="H151" s="248"/>
      <c r="I151" s="248"/>
      <c r="J151" s="248"/>
      <c r="K151" s="248"/>
      <c r="L151" s="248"/>
      <c r="M151" s="248"/>
      <c r="N151" s="248"/>
      <c r="O151" s="248"/>
      <c r="P151" s="248"/>
      <c r="Q151" s="248"/>
      <c r="R151" s="248"/>
      <c r="S151" s="248"/>
      <c r="T151" s="248"/>
      <c r="U151" s="248"/>
    </row>
    <row r="152" spans="1:21" s="230" customFormat="1" x14ac:dyDescent="0.2">
      <c r="B152" s="52"/>
      <c r="D152" s="52"/>
      <c r="H152" s="248"/>
      <c r="I152" s="248"/>
      <c r="J152" s="248"/>
      <c r="K152" s="248"/>
      <c r="L152" s="248"/>
      <c r="M152" s="248"/>
      <c r="N152" s="248"/>
      <c r="O152" s="248"/>
      <c r="P152" s="248"/>
      <c r="Q152" s="248"/>
      <c r="R152" s="248"/>
      <c r="S152" s="248"/>
      <c r="T152" s="248"/>
      <c r="U152" s="248"/>
    </row>
    <row r="153" spans="1:21" s="230" customFormat="1" x14ac:dyDescent="0.2">
      <c r="B153" s="52"/>
      <c r="D153" s="52"/>
      <c r="H153" s="248"/>
      <c r="I153" s="248"/>
      <c r="J153" s="248"/>
      <c r="K153" s="248"/>
      <c r="L153" s="248"/>
      <c r="M153" s="248"/>
      <c r="N153" s="248"/>
      <c r="O153" s="248"/>
      <c r="P153" s="248"/>
      <c r="Q153" s="248"/>
      <c r="R153" s="248"/>
      <c r="S153" s="248"/>
      <c r="T153" s="248"/>
      <c r="U153" s="248"/>
    </row>
    <row r="154" spans="1:21" s="230" customFormat="1" x14ac:dyDescent="0.2">
      <c r="B154" s="52"/>
      <c r="D154" s="52"/>
      <c r="H154" s="248"/>
      <c r="I154" s="248"/>
      <c r="J154" s="248"/>
      <c r="K154" s="248"/>
      <c r="L154" s="248"/>
      <c r="M154" s="248"/>
      <c r="N154" s="248"/>
      <c r="O154" s="248"/>
      <c r="P154" s="248"/>
      <c r="Q154" s="248"/>
      <c r="R154" s="248"/>
      <c r="S154" s="248"/>
      <c r="T154" s="248"/>
      <c r="U154" s="248"/>
    </row>
    <row r="155" spans="1:21" s="230" customFormat="1" x14ac:dyDescent="0.2">
      <c r="B155" s="52"/>
      <c r="D155" s="52"/>
      <c r="H155" s="248"/>
      <c r="I155" s="248"/>
      <c r="J155" s="248"/>
      <c r="K155" s="248"/>
      <c r="L155" s="248"/>
      <c r="M155" s="248"/>
      <c r="N155" s="248"/>
      <c r="O155" s="248"/>
      <c r="P155" s="248"/>
      <c r="Q155" s="248"/>
      <c r="R155" s="248"/>
      <c r="S155" s="248"/>
      <c r="T155" s="248"/>
      <c r="U155" s="248"/>
    </row>
    <row r="156" spans="1:21" s="230" customFormat="1" x14ac:dyDescent="0.2">
      <c r="B156" s="52"/>
      <c r="D156" s="52"/>
      <c r="H156" s="248"/>
      <c r="I156" s="248"/>
      <c r="J156" s="248"/>
      <c r="K156" s="248"/>
      <c r="L156" s="248"/>
      <c r="M156" s="248"/>
      <c r="N156" s="248"/>
      <c r="O156" s="248"/>
      <c r="P156" s="248"/>
      <c r="Q156" s="248"/>
      <c r="R156" s="248"/>
      <c r="S156" s="248"/>
      <c r="T156" s="248"/>
      <c r="U156" s="248"/>
    </row>
    <row r="157" spans="1:21" s="230" customFormat="1" x14ac:dyDescent="0.2">
      <c r="B157" s="52"/>
      <c r="D157" s="52"/>
      <c r="H157" s="248"/>
      <c r="I157" s="248"/>
      <c r="J157" s="248"/>
      <c r="K157" s="248"/>
      <c r="L157" s="248"/>
      <c r="M157" s="248"/>
      <c r="N157" s="248"/>
      <c r="O157" s="248"/>
      <c r="P157" s="248"/>
      <c r="Q157" s="248"/>
      <c r="R157" s="248"/>
      <c r="S157" s="248"/>
      <c r="T157" s="248"/>
      <c r="U157" s="248"/>
    </row>
    <row r="158" spans="1:21" x14ac:dyDescent="0.2">
      <c r="A158" s="230"/>
      <c r="C158" s="230"/>
      <c r="E158" s="230"/>
      <c r="F158" s="230"/>
      <c r="G158" s="230"/>
    </row>
    <row r="159" spans="1:21" x14ac:dyDescent="0.2">
      <c r="A159" s="230"/>
      <c r="C159" s="230"/>
      <c r="E159" s="230"/>
      <c r="F159" s="230"/>
      <c r="G159" s="230"/>
    </row>
  </sheetData>
  <phoneticPr fontId="47" type="noConversion"/>
  <pageMargins left="0.23622047244094491" right="0.23622047244094491" top="0.74803149606299213" bottom="0.74803149606299213" header="0.31496062992125984" footer="0.31496062992125984"/>
  <pageSetup paperSize="9" scale="19" orientation="landscape" r:id="rId1"/>
  <headerFooter alignWithMargins="0">
    <oddFooter>&amp;A&amp;RPage &amp;P</oddFooter>
  </headerFooter>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G69"/>
  <sheetViews>
    <sheetView zoomScale="80" zoomScaleNormal="80" workbookViewId="0"/>
  </sheetViews>
  <sheetFormatPr defaultRowHeight="14.25" x14ac:dyDescent="0.2"/>
  <cols>
    <col min="1" max="1" width="9.625" bestFit="1" customWidth="1"/>
    <col min="2" max="2" width="20.75" customWidth="1"/>
    <col min="3" max="3" width="25.125" customWidth="1"/>
    <col min="4" max="4" width="26.625" bestFit="1" customWidth="1"/>
    <col min="5" max="5" width="13.125" customWidth="1"/>
    <col min="6" max="6" width="51.125" bestFit="1" customWidth="1"/>
    <col min="7" max="7" width="111.125" bestFit="1" customWidth="1"/>
  </cols>
  <sheetData>
    <row r="1" spans="1:7" ht="15" x14ac:dyDescent="0.2">
      <c r="A1" s="426" t="s">
        <v>208</v>
      </c>
      <c r="B1" s="427" t="s">
        <v>565</v>
      </c>
      <c r="C1" s="427" t="s">
        <v>209</v>
      </c>
      <c r="D1" s="427" t="s">
        <v>210</v>
      </c>
      <c r="E1" s="427" t="s">
        <v>213</v>
      </c>
      <c r="F1" s="427" t="s">
        <v>211</v>
      </c>
      <c r="G1" s="428" t="s">
        <v>212</v>
      </c>
    </row>
    <row r="2" spans="1:7" x14ac:dyDescent="0.2">
      <c r="A2" s="420">
        <v>44440</v>
      </c>
      <c r="B2" s="421">
        <v>1</v>
      </c>
      <c r="C2" s="422" t="s">
        <v>271</v>
      </c>
      <c r="D2" s="423" t="s">
        <v>233</v>
      </c>
      <c r="E2" s="422" t="s">
        <v>566</v>
      </c>
      <c r="F2" s="422" t="s">
        <v>567</v>
      </c>
      <c r="G2" s="429" t="s">
        <v>568</v>
      </c>
    </row>
    <row r="3" spans="1:7" x14ac:dyDescent="0.2">
      <c r="A3" s="420">
        <v>44440</v>
      </c>
      <c r="B3" s="421">
        <v>2</v>
      </c>
      <c r="C3" s="422" t="s">
        <v>271</v>
      </c>
      <c r="D3" s="423" t="s">
        <v>233</v>
      </c>
      <c r="E3" s="422" t="s">
        <v>569</v>
      </c>
      <c r="F3" s="422" t="s">
        <v>570</v>
      </c>
      <c r="G3" s="429" t="s">
        <v>572</v>
      </c>
    </row>
    <row r="4" spans="1:7" x14ac:dyDescent="0.2">
      <c r="A4" s="420">
        <v>44440</v>
      </c>
      <c r="B4" s="421">
        <v>3</v>
      </c>
      <c r="C4" s="422" t="s">
        <v>271</v>
      </c>
      <c r="D4" s="423" t="s">
        <v>233</v>
      </c>
      <c r="E4" s="422" t="s">
        <v>566</v>
      </c>
      <c r="F4" s="422" t="s">
        <v>567</v>
      </c>
      <c r="G4" s="429" t="s">
        <v>583</v>
      </c>
    </row>
    <row r="5" spans="1:7" x14ac:dyDescent="0.2">
      <c r="A5" s="420"/>
      <c r="B5" s="421"/>
      <c r="C5" s="422"/>
      <c r="D5" s="423"/>
      <c r="E5" s="422"/>
      <c r="F5" s="422"/>
      <c r="G5" s="430"/>
    </row>
    <row r="6" spans="1:7" x14ac:dyDescent="0.2">
      <c r="A6" s="420"/>
      <c r="B6" s="421"/>
      <c r="C6" s="422"/>
      <c r="D6" s="423"/>
      <c r="E6" s="422"/>
      <c r="F6" s="422"/>
      <c r="G6" s="429"/>
    </row>
    <row r="7" spans="1:7" x14ac:dyDescent="0.2">
      <c r="A7" s="420"/>
      <c r="B7" s="421"/>
      <c r="C7" s="422"/>
      <c r="D7" s="423"/>
      <c r="E7" s="422"/>
      <c r="F7" s="422"/>
      <c r="G7" s="430"/>
    </row>
    <row r="8" spans="1:7" x14ac:dyDescent="0.2">
      <c r="A8" s="420"/>
      <c r="B8" s="421"/>
      <c r="C8" s="422"/>
      <c r="D8" s="423"/>
      <c r="E8" s="422"/>
      <c r="F8" s="422"/>
      <c r="G8" s="429"/>
    </row>
    <row r="9" spans="1:7" x14ac:dyDescent="0.2">
      <c r="A9" s="420"/>
      <c r="B9" s="421"/>
      <c r="C9" s="422"/>
      <c r="D9" s="423"/>
      <c r="E9" s="422"/>
      <c r="F9" s="422"/>
      <c r="G9" s="429"/>
    </row>
    <row r="10" spans="1:7" x14ac:dyDescent="0.2">
      <c r="A10" s="420"/>
      <c r="B10" s="421"/>
      <c r="C10" s="422"/>
      <c r="D10" s="423"/>
      <c r="E10" s="422"/>
      <c r="F10" s="422"/>
      <c r="G10" s="429"/>
    </row>
    <row r="11" spans="1:7" x14ac:dyDescent="0.2">
      <c r="A11" s="420"/>
      <c r="B11" s="421"/>
      <c r="C11" s="422"/>
      <c r="D11" s="423"/>
      <c r="E11" s="422"/>
      <c r="F11" s="422"/>
      <c r="G11" s="429"/>
    </row>
    <row r="12" spans="1:7" x14ac:dyDescent="0.2">
      <c r="A12" s="420"/>
      <c r="B12" s="421"/>
      <c r="C12" s="422"/>
      <c r="D12" s="423"/>
      <c r="E12" s="422"/>
      <c r="F12" s="422"/>
      <c r="G12" s="429"/>
    </row>
    <row r="13" spans="1:7" x14ac:dyDescent="0.2">
      <c r="A13" s="420"/>
      <c r="B13" s="421"/>
      <c r="C13" s="422"/>
      <c r="D13" s="325"/>
      <c r="E13" s="424"/>
      <c r="F13" s="424"/>
      <c r="G13" s="430"/>
    </row>
    <row r="14" spans="1:7" x14ac:dyDescent="0.2">
      <c r="A14" s="420"/>
      <c r="B14" s="421"/>
      <c r="C14" s="422"/>
      <c r="D14" s="423"/>
      <c r="E14" s="422"/>
      <c r="F14" s="424"/>
      <c r="G14" s="430"/>
    </row>
    <row r="15" spans="1:7" x14ac:dyDescent="0.2">
      <c r="A15" s="420"/>
      <c r="B15" s="421"/>
      <c r="C15" s="422"/>
      <c r="D15" s="325"/>
      <c r="E15" s="422"/>
      <c r="F15" s="422"/>
      <c r="G15" s="429"/>
    </row>
    <row r="16" spans="1:7" x14ac:dyDescent="0.2">
      <c r="A16" s="420"/>
      <c r="B16" s="421"/>
      <c r="C16" s="422"/>
      <c r="D16" s="325"/>
      <c r="E16" s="422"/>
      <c r="F16" s="422"/>
      <c r="G16" s="429"/>
    </row>
    <row r="17" spans="1:7" x14ac:dyDescent="0.2">
      <c r="A17" s="420"/>
      <c r="B17" s="421"/>
      <c r="C17" s="422"/>
      <c r="D17" s="423"/>
      <c r="E17" s="422"/>
      <c r="F17" s="422"/>
      <c r="G17" s="429"/>
    </row>
    <row r="18" spans="1:7" x14ac:dyDescent="0.2">
      <c r="A18" s="420"/>
      <c r="B18" s="421"/>
      <c r="C18" s="424"/>
      <c r="D18" s="325"/>
      <c r="E18" s="424"/>
      <c r="F18" s="424"/>
      <c r="G18" s="430"/>
    </row>
    <row r="19" spans="1:7" x14ac:dyDescent="0.2">
      <c r="A19" s="420"/>
      <c r="B19" s="421"/>
      <c r="C19" s="422"/>
      <c r="D19" s="423"/>
      <c r="E19" s="422"/>
      <c r="F19" s="422"/>
      <c r="G19" s="429"/>
    </row>
    <row r="20" spans="1:7" x14ac:dyDescent="0.2">
      <c r="A20" s="420"/>
      <c r="B20" s="421"/>
      <c r="C20" s="422"/>
      <c r="D20" s="423"/>
      <c r="E20" s="422"/>
      <c r="F20" s="422"/>
      <c r="G20" s="429"/>
    </row>
    <row r="21" spans="1:7" x14ac:dyDescent="0.2">
      <c r="A21" s="420"/>
      <c r="B21" s="421"/>
      <c r="C21" s="422"/>
      <c r="D21" s="423"/>
      <c r="E21" s="422"/>
      <c r="F21" s="422"/>
      <c r="G21" s="429"/>
    </row>
    <row r="22" spans="1:7" x14ac:dyDescent="0.2">
      <c r="A22" s="420"/>
      <c r="B22" s="421"/>
      <c r="C22" s="422"/>
      <c r="D22" s="423"/>
      <c r="E22" s="422"/>
      <c r="F22" s="422"/>
      <c r="G22" s="429"/>
    </row>
    <row r="23" spans="1:7" x14ac:dyDescent="0.2">
      <c r="A23" s="420"/>
      <c r="B23" s="421"/>
      <c r="C23" s="422"/>
      <c r="D23" s="423"/>
      <c r="E23" s="422"/>
      <c r="F23" s="422"/>
      <c r="G23" s="429"/>
    </row>
    <row r="24" spans="1:7" x14ac:dyDescent="0.2">
      <c r="A24" s="420"/>
      <c r="B24" s="421"/>
      <c r="C24" s="422"/>
      <c r="D24" s="423"/>
      <c r="E24" s="422"/>
      <c r="F24" s="422"/>
      <c r="G24" s="429"/>
    </row>
    <row r="25" spans="1:7" x14ac:dyDescent="0.2">
      <c r="A25" s="420"/>
      <c r="B25" s="421"/>
      <c r="C25" s="422"/>
      <c r="D25" s="423"/>
      <c r="E25" s="422"/>
      <c r="F25" s="422"/>
      <c r="G25" s="429"/>
    </row>
    <row r="26" spans="1:7" x14ac:dyDescent="0.2">
      <c r="A26" s="420"/>
      <c r="B26" s="421"/>
      <c r="C26" s="422"/>
      <c r="D26" s="423"/>
      <c r="E26" s="422"/>
      <c r="F26" s="422"/>
      <c r="G26" s="429"/>
    </row>
    <row r="27" spans="1:7" x14ac:dyDescent="0.2">
      <c r="A27" s="420"/>
      <c r="B27" s="421"/>
      <c r="C27" s="422"/>
      <c r="D27" s="423"/>
      <c r="E27" s="422"/>
      <c r="F27" s="422"/>
      <c r="G27" s="429"/>
    </row>
    <row r="28" spans="1:7" x14ac:dyDescent="0.2">
      <c r="A28" s="420"/>
      <c r="B28" s="421"/>
      <c r="C28" s="422"/>
      <c r="D28" s="423"/>
      <c r="E28" s="422"/>
      <c r="F28" s="422"/>
      <c r="G28" s="429"/>
    </row>
    <row r="29" spans="1:7" x14ac:dyDescent="0.2">
      <c r="A29" s="420"/>
      <c r="B29" s="421"/>
      <c r="C29" s="422"/>
      <c r="D29" s="423"/>
      <c r="E29" s="422"/>
      <c r="F29" s="422"/>
      <c r="G29" s="429"/>
    </row>
    <row r="30" spans="1:7" x14ac:dyDescent="0.2">
      <c r="A30" s="420"/>
      <c r="B30" s="421"/>
      <c r="C30" s="422"/>
      <c r="D30" s="423"/>
      <c r="E30" s="422"/>
      <c r="F30" s="422"/>
      <c r="G30" s="429"/>
    </row>
    <row r="31" spans="1:7" x14ac:dyDescent="0.2">
      <c r="A31" s="420"/>
      <c r="B31" s="421"/>
      <c r="C31" s="422"/>
      <c r="D31" s="423"/>
      <c r="E31" s="422"/>
      <c r="F31" s="422"/>
      <c r="G31" s="429"/>
    </row>
    <row r="32" spans="1:7" x14ac:dyDescent="0.2">
      <c r="A32" s="405"/>
      <c r="B32" s="425"/>
      <c r="C32" s="325"/>
      <c r="D32" s="331"/>
      <c r="E32" s="325"/>
      <c r="F32" s="325"/>
      <c r="G32" s="430"/>
    </row>
    <row r="33" spans="1:7" x14ac:dyDescent="0.2">
      <c r="A33" s="405"/>
      <c r="B33" s="425"/>
      <c r="C33" s="325"/>
      <c r="D33" s="325"/>
      <c r="E33" s="325"/>
      <c r="F33" s="325"/>
      <c r="G33" s="430"/>
    </row>
    <row r="34" spans="1:7" x14ac:dyDescent="0.2">
      <c r="A34" s="405"/>
      <c r="B34" s="425"/>
      <c r="C34" s="325"/>
      <c r="D34" s="325"/>
      <c r="E34" s="325"/>
      <c r="F34" s="325"/>
      <c r="G34" s="430"/>
    </row>
    <row r="35" spans="1:7" x14ac:dyDescent="0.2">
      <c r="A35" s="405"/>
      <c r="B35" s="425"/>
      <c r="C35" s="325"/>
      <c r="D35" s="325"/>
      <c r="E35" s="325"/>
      <c r="F35" s="325"/>
      <c r="G35" s="430"/>
    </row>
    <row r="36" spans="1:7" x14ac:dyDescent="0.2">
      <c r="A36" s="405"/>
      <c r="B36" s="425"/>
      <c r="C36" s="325"/>
      <c r="D36" s="325"/>
      <c r="E36" s="325"/>
      <c r="F36" s="325"/>
      <c r="G36" s="430"/>
    </row>
    <row r="37" spans="1:7" x14ac:dyDescent="0.2">
      <c r="A37" s="405"/>
      <c r="B37" s="425"/>
      <c r="C37" s="325"/>
      <c r="D37" s="325"/>
      <c r="E37" s="325"/>
      <c r="F37" s="325"/>
      <c r="G37" s="430"/>
    </row>
    <row r="38" spans="1:7" x14ac:dyDescent="0.2">
      <c r="A38" s="405"/>
      <c r="B38" s="425"/>
      <c r="C38" s="325"/>
      <c r="D38" s="325"/>
      <c r="E38" s="325"/>
      <c r="F38" s="325"/>
      <c r="G38" s="430"/>
    </row>
    <row r="39" spans="1:7" x14ac:dyDescent="0.2">
      <c r="A39" s="405"/>
      <c r="B39" s="425"/>
      <c r="C39" s="325"/>
      <c r="D39" s="325"/>
      <c r="E39" s="325"/>
      <c r="F39" s="325"/>
      <c r="G39" s="430"/>
    </row>
    <row r="40" spans="1:7" x14ac:dyDescent="0.2">
      <c r="A40" s="405"/>
      <c r="B40" s="425"/>
      <c r="C40" s="325"/>
      <c r="D40" s="325"/>
      <c r="E40" s="325"/>
      <c r="F40" s="325"/>
      <c r="G40" s="430"/>
    </row>
    <row r="41" spans="1:7" x14ac:dyDescent="0.2">
      <c r="A41" s="405"/>
      <c r="B41" s="425"/>
      <c r="C41" s="325"/>
      <c r="D41" s="325"/>
      <c r="E41" s="325"/>
      <c r="F41" s="325"/>
      <c r="G41" s="430"/>
    </row>
    <row r="42" spans="1:7" x14ac:dyDescent="0.2">
      <c r="A42" s="405"/>
      <c r="B42" s="425"/>
      <c r="C42" s="325"/>
      <c r="D42" s="325"/>
      <c r="E42" s="325"/>
      <c r="F42" s="325"/>
      <c r="G42" s="430"/>
    </row>
    <row r="43" spans="1:7" x14ac:dyDescent="0.2">
      <c r="A43" s="405"/>
      <c r="B43" s="425"/>
      <c r="C43" s="325"/>
      <c r="D43" s="325"/>
      <c r="E43" s="325"/>
      <c r="F43" s="325"/>
      <c r="G43" s="430"/>
    </row>
    <row r="44" spans="1:7" x14ac:dyDescent="0.2">
      <c r="A44" s="405"/>
      <c r="B44" s="425"/>
      <c r="C44" s="325"/>
      <c r="D44" s="325"/>
      <c r="E44" s="325"/>
      <c r="F44" s="325"/>
      <c r="G44" s="430"/>
    </row>
    <row r="45" spans="1:7" x14ac:dyDescent="0.2">
      <c r="A45" s="405"/>
      <c r="B45" s="425"/>
      <c r="C45" s="325"/>
      <c r="D45" s="325"/>
      <c r="E45" s="325"/>
      <c r="F45" s="325"/>
      <c r="G45" s="430"/>
    </row>
    <row r="46" spans="1:7" x14ac:dyDescent="0.2">
      <c r="A46" s="405"/>
      <c r="B46" s="425"/>
      <c r="C46" s="325"/>
      <c r="D46" s="325"/>
      <c r="E46" s="325"/>
      <c r="F46" s="325"/>
      <c r="G46" s="430"/>
    </row>
    <row r="47" spans="1:7" x14ac:dyDescent="0.2">
      <c r="A47" s="405"/>
      <c r="B47" s="425"/>
      <c r="C47" s="325"/>
      <c r="D47" s="325"/>
      <c r="E47" s="325"/>
      <c r="F47" s="325"/>
      <c r="G47" s="430"/>
    </row>
    <row r="48" spans="1:7" x14ac:dyDescent="0.2">
      <c r="A48" s="405"/>
      <c r="B48" s="425"/>
      <c r="C48" s="325"/>
      <c r="D48" s="325"/>
      <c r="E48" s="325"/>
      <c r="F48" s="325"/>
      <c r="G48" s="430"/>
    </row>
    <row r="49" spans="1:7" x14ac:dyDescent="0.2">
      <c r="A49" s="405"/>
      <c r="B49" s="425"/>
      <c r="C49" s="325"/>
      <c r="D49" s="325"/>
      <c r="E49" s="325"/>
      <c r="F49" s="325"/>
      <c r="G49" s="430"/>
    </row>
    <row r="50" spans="1:7" x14ac:dyDescent="0.2">
      <c r="A50" s="405"/>
      <c r="B50" s="425"/>
      <c r="C50" s="325"/>
      <c r="D50" s="325"/>
      <c r="E50" s="325"/>
      <c r="F50" s="325"/>
      <c r="G50" s="430"/>
    </row>
    <row r="51" spans="1:7" x14ac:dyDescent="0.2">
      <c r="A51" s="405"/>
      <c r="B51" s="425"/>
      <c r="C51" s="325"/>
      <c r="D51" s="325"/>
      <c r="E51" s="325"/>
      <c r="F51" s="325"/>
      <c r="G51" s="430"/>
    </row>
    <row r="52" spans="1:7" x14ac:dyDescent="0.2">
      <c r="A52" s="405"/>
      <c r="B52" s="425"/>
      <c r="C52" s="325"/>
      <c r="D52" s="325"/>
      <c r="E52" s="325"/>
      <c r="F52" s="325"/>
      <c r="G52" s="430"/>
    </row>
    <row r="53" spans="1:7" x14ac:dyDescent="0.2">
      <c r="A53" s="405"/>
      <c r="B53" s="425"/>
      <c r="C53" s="325"/>
      <c r="D53" s="325"/>
      <c r="E53" s="325"/>
      <c r="F53" s="325"/>
      <c r="G53" s="430"/>
    </row>
    <row r="54" spans="1:7" x14ac:dyDescent="0.2">
      <c r="A54" s="405"/>
      <c r="B54" s="425"/>
      <c r="C54" s="325"/>
      <c r="D54" s="325"/>
      <c r="E54" s="325"/>
      <c r="F54" s="325"/>
      <c r="G54" s="430"/>
    </row>
    <row r="55" spans="1:7" x14ac:dyDescent="0.2">
      <c r="A55" s="405"/>
      <c r="B55" s="425"/>
      <c r="C55" s="325"/>
      <c r="D55" s="325"/>
      <c r="E55" s="325"/>
      <c r="F55" s="325"/>
      <c r="G55" s="430"/>
    </row>
    <row r="56" spans="1:7" x14ac:dyDescent="0.2">
      <c r="A56" s="405"/>
      <c r="B56" s="425"/>
      <c r="C56" s="325"/>
      <c r="D56" s="325"/>
      <c r="E56" s="325"/>
      <c r="F56" s="325"/>
      <c r="G56" s="430"/>
    </row>
    <row r="57" spans="1:7" x14ac:dyDescent="0.2">
      <c r="A57" s="405"/>
      <c r="B57" s="425"/>
      <c r="C57" s="325"/>
      <c r="D57" s="325"/>
      <c r="E57" s="325"/>
      <c r="F57" s="325"/>
      <c r="G57" s="430"/>
    </row>
    <row r="58" spans="1:7" x14ac:dyDescent="0.2">
      <c r="A58" s="405"/>
      <c r="B58" s="425"/>
      <c r="C58" s="325"/>
      <c r="D58" s="325"/>
      <c r="E58" s="325"/>
      <c r="F58" s="325"/>
      <c r="G58" s="430"/>
    </row>
    <row r="59" spans="1:7" x14ac:dyDescent="0.2">
      <c r="A59" s="405"/>
      <c r="B59" s="425"/>
      <c r="C59" s="325"/>
      <c r="D59" s="325"/>
      <c r="E59" s="325"/>
      <c r="F59" s="325"/>
      <c r="G59" s="430"/>
    </row>
    <row r="60" spans="1:7" x14ac:dyDescent="0.2">
      <c r="A60" s="405"/>
      <c r="B60" s="425"/>
      <c r="C60" s="325"/>
      <c r="D60" s="325"/>
      <c r="E60" s="325"/>
      <c r="F60" s="325"/>
      <c r="G60" s="430"/>
    </row>
    <row r="61" spans="1:7" x14ac:dyDescent="0.2">
      <c r="A61" s="405"/>
      <c r="B61" s="425"/>
      <c r="C61" s="325"/>
      <c r="D61" s="325"/>
      <c r="E61" s="325"/>
      <c r="F61" s="325"/>
      <c r="G61" s="430"/>
    </row>
    <row r="62" spans="1:7" x14ac:dyDescent="0.2">
      <c r="A62" s="405"/>
      <c r="B62" s="425"/>
      <c r="C62" s="325"/>
      <c r="D62" s="325"/>
      <c r="E62" s="325"/>
      <c r="F62" s="325"/>
      <c r="G62" s="430"/>
    </row>
    <row r="63" spans="1:7" x14ac:dyDescent="0.2">
      <c r="A63" s="405"/>
      <c r="B63" s="425"/>
      <c r="C63" s="325"/>
      <c r="D63" s="325"/>
      <c r="E63" s="325"/>
      <c r="F63" s="325"/>
      <c r="G63" s="430"/>
    </row>
    <row r="64" spans="1:7" x14ac:dyDescent="0.2">
      <c r="A64" s="405"/>
      <c r="B64" s="425"/>
      <c r="C64" s="325"/>
      <c r="D64" s="325"/>
      <c r="E64" s="325"/>
      <c r="F64" s="325"/>
      <c r="G64" s="430"/>
    </row>
    <row r="65" spans="1:7" x14ac:dyDescent="0.2">
      <c r="A65" s="405"/>
      <c r="B65" s="425"/>
      <c r="C65" s="325"/>
      <c r="D65" s="325"/>
      <c r="E65" s="325"/>
      <c r="F65" s="325"/>
      <c r="G65" s="430"/>
    </row>
    <row r="66" spans="1:7" x14ac:dyDescent="0.2">
      <c r="A66" s="405"/>
      <c r="B66" s="425"/>
      <c r="C66" s="325"/>
      <c r="D66" s="325"/>
      <c r="E66" s="325"/>
      <c r="F66" s="325"/>
      <c r="G66" s="430"/>
    </row>
    <row r="67" spans="1:7" x14ac:dyDescent="0.2">
      <c r="A67" s="405"/>
      <c r="B67" s="425"/>
      <c r="C67" s="325"/>
      <c r="D67" s="325"/>
      <c r="E67" s="325"/>
      <c r="F67" s="325"/>
      <c r="G67" s="430"/>
    </row>
    <row r="68" spans="1:7" x14ac:dyDescent="0.2">
      <c r="A68" s="405"/>
      <c r="B68" s="425"/>
      <c r="C68" s="325"/>
      <c r="D68" s="325"/>
      <c r="E68" s="325"/>
      <c r="F68" s="325"/>
      <c r="G68" s="430"/>
    </row>
    <row r="69" spans="1:7" x14ac:dyDescent="0.2">
      <c r="A69" s="405"/>
      <c r="B69" s="425"/>
      <c r="C69" s="325"/>
      <c r="D69" s="325"/>
      <c r="E69" s="325"/>
      <c r="F69" s="325"/>
      <c r="G69" s="430"/>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92D050"/>
    <pageSetUpPr fitToPage="1"/>
  </sheetPr>
  <dimension ref="A1:B20"/>
  <sheetViews>
    <sheetView workbookViewId="0">
      <selection activeCell="A3" sqref="A3"/>
    </sheetView>
  </sheetViews>
  <sheetFormatPr defaultColWidth="9" defaultRowHeight="15" customHeight="1" x14ac:dyDescent="0.2"/>
  <cols>
    <col min="1" max="1" width="14.125" style="43" customWidth="1"/>
    <col min="2" max="2" width="27.625" style="43" customWidth="1"/>
    <col min="3" max="16384" width="9" style="43"/>
  </cols>
  <sheetData>
    <row r="1" spans="1:2" ht="15" customHeight="1" x14ac:dyDescent="0.2">
      <c r="A1" s="43" t="s">
        <v>137</v>
      </c>
    </row>
    <row r="3" spans="1:2" ht="15" customHeight="1" x14ac:dyDescent="0.2">
      <c r="A3" s="312"/>
      <c r="B3" s="314" t="s">
        <v>128</v>
      </c>
    </row>
    <row r="4" spans="1:2" ht="15" customHeight="1" x14ac:dyDescent="0.2">
      <c r="A4" s="313"/>
      <c r="B4" s="314" t="s">
        <v>78</v>
      </c>
    </row>
    <row r="5" spans="1:2" ht="15" customHeight="1" x14ac:dyDescent="0.2">
      <c r="A5" s="313"/>
      <c r="B5" s="314" t="s">
        <v>129</v>
      </c>
    </row>
    <row r="6" spans="1:2" ht="15" customHeight="1" x14ac:dyDescent="0.2">
      <c r="A6" s="313"/>
      <c r="B6" s="314" t="s">
        <v>131</v>
      </c>
    </row>
    <row r="7" spans="1:2" ht="15" customHeight="1" x14ac:dyDescent="0.2">
      <c r="A7" s="313"/>
      <c r="B7" s="314" t="s">
        <v>329</v>
      </c>
    </row>
    <row r="8" spans="1:2" ht="15" customHeight="1" x14ac:dyDescent="0.2">
      <c r="A8" s="313"/>
      <c r="B8" s="314" t="s">
        <v>133</v>
      </c>
    </row>
    <row r="9" spans="1:2" ht="15" customHeight="1" x14ac:dyDescent="0.2">
      <c r="A9" s="313"/>
      <c r="B9" s="314" t="s">
        <v>0</v>
      </c>
    </row>
    <row r="10" spans="1:2" ht="15" customHeight="1" x14ac:dyDescent="0.2">
      <c r="A10" s="313"/>
      <c r="B10" s="314" t="s">
        <v>135</v>
      </c>
    </row>
    <row r="11" spans="1:2" ht="15" customHeight="1" x14ac:dyDescent="0.2">
      <c r="A11" s="313"/>
      <c r="B11" s="314" t="s">
        <v>203</v>
      </c>
    </row>
    <row r="12" spans="1:2" ht="15" customHeight="1" x14ac:dyDescent="0.2">
      <c r="A12" s="313"/>
      <c r="B12" s="315" t="s">
        <v>435</v>
      </c>
    </row>
    <row r="13" spans="1:2" ht="15" customHeight="1" x14ac:dyDescent="0.2">
      <c r="A13" s="313"/>
      <c r="B13" s="313"/>
    </row>
    <row r="14" spans="1:2" ht="15" customHeight="1" x14ac:dyDescent="0.2">
      <c r="A14" s="313"/>
      <c r="B14" s="313"/>
    </row>
    <row r="15" spans="1:2" ht="15" customHeight="1" x14ac:dyDescent="0.2">
      <c r="A15" s="312" t="s">
        <v>436</v>
      </c>
      <c r="B15" s="315" t="s">
        <v>432</v>
      </c>
    </row>
    <row r="16" spans="1:2" ht="15" customHeight="1" x14ac:dyDescent="0.2">
      <c r="A16" s="313"/>
      <c r="B16" s="315" t="s">
        <v>264</v>
      </c>
    </row>
    <row r="17" spans="1:2" ht="15" customHeight="1" x14ac:dyDescent="0.2">
      <c r="A17" s="313"/>
      <c r="B17" s="315" t="s">
        <v>434</v>
      </c>
    </row>
    <row r="18" spans="1:2" ht="15" customHeight="1" x14ac:dyDescent="0.2">
      <c r="A18" s="313"/>
      <c r="B18" s="313"/>
    </row>
    <row r="19" spans="1:2" ht="15" customHeight="1" x14ac:dyDescent="0.2">
      <c r="A19" s="312" t="s">
        <v>439</v>
      </c>
      <c r="B19" s="311" t="s">
        <v>437</v>
      </c>
    </row>
    <row r="20" spans="1:2" ht="15" customHeight="1" x14ac:dyDescent="0.2">
      <c r="A20" s="313"/>
      <c r="B20" s="311" t="s">
        <v>438</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C937F2-E4F3-46B4-AFF7-2132F6AE9974}"/>
</file>

<file path=customXml/itemProps2.xml><?xml version="1.0" encoding="utf-8"?>
<ds:datastoreItem xmlns:ds="http://schemas.openxmlformats.org/officeDocument/2006/customXml" ds:itemID="{3AD57A6F-4000-454F-9E4A-0BF63C029A44}"/>
</file>

<file path=customXml/itemProps3.xml><?xml version="1.0" encoding="utf-8"?>
<ds:datastoreItem xmlns:ds="http://schemas.openxmlformats.org/officeDocument/2006/customXml" ds:itemID="{E608E70C-4F3F-4A51-8189-C8F326AD8450}"/>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24</vt:i4>
      </vt:variant>
      <vt:variant>
        <vt:lpstr>Named Ranges</vt:lpstr>
      </vt:variant>
      <vt:variant>
        <vt:i4>27</vt:i4>
      </vt:variant>
    </vt:vector>
  </HeadingPairs>
  <TitlesOfParts>
    <vt:vector size="51" baseType="lpstr">
      <vt:lpstr>Cover</vt:lpstr>
      <vt:lpstr>Contents</vt:lpstr>
      <vt:lpstr>1. Pipeline information</vt:lpstr>
      <vt:lpstr>1.1 Financial summary</vt:lpstr>
      <vt:lpstr>2. Revenues and expenses</vt:lpstr>
      <vt:lpstr>2.1 Revenue by service</vt:lpstr>
      <vt:lpstr>2.2 Revenue contributions </vt:lpstr>
      <vt:lpstr>2.3 Indirect revenue</vt:lpstr>
      <vt:lpstr>2.4 Shared costs</vt:lpstr>
      <vt:lpstr>3. Statement of pipeline assets</vt:lpstr>
      <vt:lpstr>3.1 Asset useful life</vt:lpstr>
      <vt:lpstr>3.2 Shared supporting assets</vt:lpstr>
      <vt:lpstr>Auditor's Report Statements</vt:lpstr>
      <vt:lpstr>4. Recovered capital</vt:lpstr>
      <vt:lpstr>4.1 Pipelines capex</vt:lpstr>
      <vt:lpstr>Auditor's Review Report RCM</vt:lpstr>
      <vt:lpstr>5. Weighted average price</vt:lpstr>
      <vt:lpstr>5.1 Exempt WAP services</vt:lpstr>
      <vt:lpstr>5.2 Actual Pricing</vt:lpstr>
      <vt:lpstr>Auditor's Review Report WAP</vt:lpstr>
      <vt:lpstr>6. Notes</vt:lpstr>
      <vt:lpstr>Amendment record</vt:lpstr>
      <vt:lpstr>APA Amendment record</vt:lpstr>
      <vt:lpstr>Sheet1</vt:lpstr>
      <vt:lpstr>ABN</vt:lpstr>
      <vt:lpstr>'1. Pipeline information'!Print_Area</vt:lpstr>
      <vt:lpstr>'1.1 Financial summary'!Print_Area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Asset useful life'!Print_Area</vt:lpstr>
      <vt:lpstr>'3.2 Shared supporting assets'!Print_Area</vt:lpstr>
      <vt:lpstr>'4. Recovered capital'!Print_Area</vt:lpstr>
      <vt:lpstr>'4.1 Pipelines capex'!Print_Area</vt:lpstr>
      <vt:lpstr>'5. Weighted average price'!Print_Area</vt:lpstr>
      <vt:lpstr>'5.1 Exempt WAP services'!Print_Area</vt:lpstr>
      <vt:lpstr>'5.2 Actual Pricing'!Print_Area</vt:lpstr>
      <vt:lpstr>'6. Notes'!Print_Area</vt:lpstr>
      <vt:lpstr>'Amendment record'!Print_Area</vt:lpstr>
      <vt:lpstr>Contents!Print_Area</vt:lpstr>
      <vt:lpstr>Cover!Print_Area</vt:lpstr>
      <vt:lpstr>Sheet1!Print_Area</vt:lpstr>
      <vt:lpstr>rpipelines</vt:lpstr>
      <vt:lpstr>rsharedassets</vt:lpstr>
      <vt:lpstr>rYesNo</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0/0/-1/0/0/0/0/18/-1/0/-4142/0/Cambria/10040115</dc:title>
  <dc:creator>asood</dc:creator>
  <cp:lastModifiedBy>Alessandro, Silvana</cp:lastModifiedBy>
  <cp:lastPrinted>2024-10-15T01:31:11Z</cp:lastPrinted>
  <dcterms:created xsi:type="dcterms:W3CDTF">2012-02-16T03:44:14Z</dcterms:created>
  <dcterms:modified xsi:type="dcterms:W3CDTF">2024-10-31T00:21:05Z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msoThemeDark1">
    <vt:lpwstr>0</vt:lpwstr>
  </property>
  <property fmtid="{D5CDD505-2E9C-101B-9397-08002B2CF9AE}" pid="4" name="msoThemeLight1">
    <vt:lpwstr>16777215</vt:lpwstr>
  </property>
  <property fmtid="{D5CDD505-2E9C-101B-9397-08002B2CF9AE}" pid="5" name="msoThemeDark2">
    <vt:lpwstr>8210719</vt:lpwstr>
  </property>
  <property fmtid="{D5CDD505-2E9C-101B-9397-08002B2CF9AE}" pid="6" name="msoThemeLight2">
    <vt:lpwstr>14806254</vt:lpwstr>
  </property>
  <property fmtid="{D5CDD505-2E9C-101B-9397-08002B2CF9AE}" pid="7" name="msoThemeAccent1">
    <vt:lpwstr>12419407</vt:lpwstr>
  </property>
  <property fmtid="{D5CDD505-2E9C-101B-9397-08002B2CF9AE}" pid="8" name="msoThemeAccent2">
    <vt:lpwstr>5066944</vt:lpwstr>
  </property>
  <property fmtid="{D5CDD505-2E9C-101B-9397-08002B2CF9AE}" pid="9" name="msoThemeAccent3">
    <vt:lpwstr>5880731</vt:lpwstr>
  </property>
  <property fmtid="{D5CDD505-2E9C-101B-9397-08002B2CF9AE}" pid="10" name="msoThemeAccent4">
    <vt:lpwstr>10642560</vt:lpwstr>
  </property>
  <property fmtid="{D5CDD505-2E9C-101B-9397-08002B2CF9AE}" pid="11" name="msoThemeAccent5">
    <vt:lpwstr>13020235</vt:lpwstr>
  </property>
  <property fmtid="{D5CDD505-2E9C-101B-9397-08002B2CF9AE}" pid="12" name="msoThemeAccent6">
    <vt:lpwstr>4626167</vt:lpwstr>
  </property>
  <property fmtid="{D5CDD505-2E9C-101B-9397-08002B2CF9AE}" pid="13" name="msoThemeHyperlink">
    <vt:lpwstr>16711680</vt:lpwstr>
  </property>
  <property fmtid="{D5CDD505-2E9C-101B-9397-08002B2CF9AE}" pid="14" name="msoThemeFollowedHyperlink">
    <vt:lpwstr>8388736</vt:lpwstr>
  </property>
  <property fmtid="{D5CDD505-2E9C-101B-9397-08002B2CF9AE}" pid="15" name="MinorFont">
    <vt:lpwstr>Calibri</vt:lpwstr>
  </property>
  <property fmtid="{D5CDD505-2E9C-101B-9397-08002B2CF9AE}" pid="16" name="MajorFont">
    <vt:lpwstr>Cambria</vt:lpwstr>
  </property>
  <property fmtid="{D5CDD505-2E9C-101B-9397-08002B2CF9AE}" pid="17" name="NormalBorders">
    <vt:lpwstr>-4142/2/0/-4142/2/0/-4142/2/0/-4142/2/0/-4142/2/0/-4142/2/0</vt:lpwstr>
  </property>
  <property fmtid="{D5CDD505-2E9C-101B-9397-08002B2CF9AE}" pid="18" name="Heading 1Borders">
    <vt:lpwstr>-4142/2/0/-4142/2/0/-4142/2/0/1/4/13421619/-4142/2/0/-4142/2/0</vt:lpwstr>
  </property>
  <property fmtid="{D5CDD505-2E9C-101B-9397-08002B2CF9AE}" pid="19" name="Heading 2Borders">
    <vt:lpwstr>-4142/2/0/-4142/2/0/-4142/2/0/1/4/8421376/-4142/2/0/-4142/2/0</vt:lpwstr>
  </property>
  <property fmtid="{D5CDD505-2E9C-101B-9397-08002B2CF9AE}" pid="20" name="Heading 3Borders">
    <vt:lpwstr>-4142/2/0/-4142/2/0/-4142/2/0/1/-4138/8421376/-4142/2/0/-4142/2/0</vt:lpwstr>
  </property>
  <property fmtid="{D5CDD505-2E9C-101B-9397-08002B2CF9AE}" pid="21" name="Heading 4Borders">
    <vt:lpwstr>-4142/2/0/-4142/2/0/-4142/2/0/-4142/2/0/-4142/2/0/-4142/2/0</vt:lpwstr>
  </property>
  <property fmtid="{D5CDD505-2E9C-101B-9397-08002B2CF9AE}" pid="22" name="TitleBorders">
    <vt:lpwstr>-4142/2/0/-4142/2/0/-4142/2/0/-4142/2/0/-4142/2/0/-4142/2/0</vt:lpwstr>
  </property>
  <property fmtid="{D5CDD505-2E9C-101B-9397-08002B2CF9AE}" pid="23" name="Normal">
    <vt:lpwstr>-1/0/-1/-1/-1/-1/-1/10/0/0/-4142/0/Arial/0</vt:lpwstr>
  </property>
  <property fmtid="{D5CDD505-2E9C-101B-9397-08002B2CF9AE}" pid="24" name="Heading 1">
    <vt:lpwstr>0/0/-1/0/-1/0/0/15/-1/0/-4142/0/Calibri/10040115</vt:lpwstr>
  </property>
  <property fmtid="{D5CDD505-2E9C-101B-9397-08002B2CF9AE}" pid="25" name="Heading 2">
    <vt:lpwstr>0/0/-1/0/-1/0/0/13/-1/0/-4142/0/Calibri/10040115</vt:lpwstr>
  </property>
  <property fmtid="{D5CDD505-2E9C-101B-9397-08002B2CF9AE}" pid="26" name="Heading 3">
    <vt:lpwstr>0/0/-1/0/-1/0/0/11/-1/0/-4142/0/Calibri/10040115</vt:lpwstr>
  </property>
  <property fmtid="{D5CDD505-2E9C-101B-9397-08002B2CF9AE}" pid="27" name="Heading 4">
    <vt:lpwstr>0/0/-1/0/0/0/0/11/-1/0/-4142/0/Calibri/10040115</vt:lpwstr>
  </property>
  <property fmtid="{D5CDD505-2E9C-101B-9397-08002B2CF9AE}" pid="28" name="Title">
    <vt:lpwstr>0/0/-1/0/0/0/0/18/-1/0/-4142/0/Cambria/10040115</vt:lpwstr>
  </property>
  <property fmtid="{D5CDD505-2E9C-101B-9397-08002B2CF9AE}" pid="29" name="SV_QUERY_LIST_4F35BF76-6C0D-4D9B-82B2-816C12CF3733">
    <vt:lpwstr>empty_477D106A-C0D6-4607-AEBD-E2C9D60EA279</vt:lpwstr>
  </property>
  <property fmtid="{D5CDD505-2E9C-101B-9397-08002B2CF9AE}" pid="30" name="MSIP_Label_8e2e509a-f02b-496b-97a8-09ffbb9893ea_Enabled">
    <vt:lpwstr>true</vt:lpwstr>
  </property>
  <property fmtid="{D5CDD505-2E9C-101B-9397-08002B2CF9AE}" pid="31" name="MSIP_Label_8e2e509a-f02b-496b-97a8-09ffbb9893ea_SetDate">
    <vt:lpwstr>2023-09-06T06:16:31Z</vt:lpwstr>
  </property>
  <property fmtid="{D5CDD505-2E9C-101B-9397-08002B2CF9AE}" pid="32" name="MSIP_Label_8e2e509a-f02b-496b-97a8-09ffbb9893ea_Method">
    <vt:lpwstr>Privileged</vt:lpwstr>
  </property>
  <property fmtid="{D5CDD505-2E9C-101B-9397-08002B2CF9AE}" pid="33" name="MSIP_Label_8e2e509a-f02b-496b-97a8-09ffbb9893ea_Name">
    <vt:lpwstr>APA-Internal</vt:lpwstr>
  </property>
  <property fmtid="{D5CDD505-2E9C-101B-9397-08002B2CF9AE}" pid="34" name="MSIP_Label_8e2e509a-f02b-496b-97a8-09ffbb9893ea_SiteId">
    <vt:lpwstr>234ac309-c216-4661-a5ba-18879f6c4c75</vt:lpwstr>
  </property>
  <property fmtid="{D5CDD505-2E9C-101B-9397-08002B2CF9AE}" pid="35" name="MSIP_Label_8e2e509a-f02b-496b-97a8-09ffbb9893ea_ActionId">
    <vt:lpwstr>f125d4d5-a9bc-48d5-a0fa-ae3f0192065e</vt:lpwstr>
  </property>
  <property fmtid="{D5CDD505-2E9C-101B-9397-08002B2CF9AE}" pid="36" name="MSIP_Label_8e2e509a-f02b-496b-97a8-09ffbb9893ea_ContentBits">
    <vt:lpwstr>0</vt:lpwstr>
  </property>
  <property fmtid="{D5CDD505-2E9C-101B-9397-08002B2CF9AE}" pid="37" name="ContentTypeId">
    <vt:lpwstr>0x010100EDDAEAF38ABD6242B101A0845373A80B</vt:lpwstr>
  </property>
</Properties>
</file>